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65" windowHeight="8040" activeTab="0"/>
  </bookViews>
  <sheets>
    <sheet name="Nov 2023 Collections Summary" sheetId="1" r:id="rId1"/>
    <sheet name="Nov 2023 Gallons Summary" sheetId="2" r:id="rId2"/>
    <sheet name="Nov 2023 Gallons G &amp; D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2">'Nov 2023 Gallons G &amp; D'!$A$1:$G$24</definedName>
    <definedName name="_xlnm.Print_Area" localSheetId="1">'Nov 2023 Gallons Summary'!$A$1:$I$58</definedName>
  </definedNames>
  <calcPr fullCalcOnLoad="1"/>
</workbook>
</file>

<file path=xl/sharedStrings.xml><?xml version="1.0" encoding="utf-8"?>
<sst xmlns="http://schemas.openxmlformats.org/spreadsheetml/2006/main" count="130" uniqueCount="88">
  <si>
    <t>MOTOR FUEL/SPECIAL FUEL RECEIPTS AND REFUNDS</t>
  </si>
  <si>
    <t>COMBINED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</si>
  <si>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</si>
  <si>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</si>
  <si>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</si>
  <si>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</si>
  <si>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</si>
  <si>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</si>
  <si>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</si>
  <si>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</si>
  <si>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</si>
  <si>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</si>
  <si>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</si>
  <si>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</si>
  <si>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</si>
  <si>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</si>
  <si>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</si>
  <si>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</si>
  <si>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</si>
  <si>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</si>
  <si>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</si>
  <si>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</si>
  <si>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</si>
  <si>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</si>
  <si>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</si>
  <si>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</si>
  <si>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</si>
  <si>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</si>
  <si>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</si>
  <si>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</si>
  <si>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</si>
  <si>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</si>
  <si>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</si>
  <si>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</si>
  <si>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</si>
  <si>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</si>
  <si>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</si>
  <si>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</si>
  <si>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</si>
  <si>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</si>
  <si>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</si>
  <si>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</si>
  <si>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</si>
  <si>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</si>
  <si>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</si>
  <si>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TOTAL HIGHWAY GALLONS (GAS &amp; DIESEL)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</si>
  <si>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</si>
  <si>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</si>
  <si>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</si>
  <si>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</si>
  <si>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</si>
  <si>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</si>
  <si>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</si>
  <si>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</si>
  <si>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</si>
  <si>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</si>
  <si>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</si>
  <si>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</si>
  <si>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</si>
  <si>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</si>
  <si>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</si>
  <si>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COMMERICAL</t>
  </si>
  <si>
    <t>S/F IFTA RECEIVED</t>
  </si>
  <si>
    <t>S/F IFTA REFUNDS</t>
  </si>
  <si>
    <t>NET SPECIAL FUELS (DIESEL) TAXED</t>
  </si>
  <si>
    <t>GALLONS 2020</t>
  </si>
  <si>
    <t>GALLONS 2021</t>
  </si>
  <si>
    <t>MISSOURI DEPARTMENT OF REVENUE</t>
  </si>
  <si>
    <t>GALLONS 2022</t>
  </si>
  <si>
    <t>YEAR TO DATE 2022</t>
  </si>
  <si>
    <t xml:space="preserve">   HWY MOTOR FUEL</t>
  </si>
  <si>
    <t>YEAR TO DATE 2023</t>
  </si>
  <si>
    <t>GALLONS 2023</t>
  </si>
  <si>
    <t xml:space="preserve"> INCREASE 2023</t>
  </si>
  <si>
    <t xml:space="preserve"> OVER 2022 (%)</t>
  </si>
  <si>
    <t xml:space="preserve"> 23 OVER 22 (%)</t>
  </si>
  <si>
    <t xml:space="preserve">   RETAIL </t>
  </si>
  <si>
    <t>GROSS S/F (DIESEL) RECEIVED</t>
  </si>
  <si>
    <t xml:space="preserve">  S/F (DIESEL) ALLOWANCE 2%</t>
  </si>
  <si>
    <t>REFUNDS - SPECIAL FUEL</t>
  </si>
  <si>
    <t>REFUNDS(HWY)-GASOLINE</t>
  </si>
  <si>
    <t>REFUNDS(HWY)-SPECIAL FUEL</t>
  </si>
  <si>
    <t xml:space="preserve">  S/F (D(ESEL HWY REFUNDS</t>
  </si>
  <si>
    <t>NET AVIATION TAXED</t>
  </si>
  <si>
    <t>NOVEMBER 2023</t>
  </si>
  <si>
    <t>NOVEMBER 2022</t>
  </si>
  <si>
    <t>ABOVE RECORDS COMPILED FROM MOTOR FUEL LICENSEE RECORDS OF THE MISSOURI DEPARTMENT OF REVENUE, TAXATION BUREAU, BY GERALD ROBINETT, DECEMBER 22, 2023.</t>
  </si>
  <si>
    <t>ABOVE FIGURES COMPILED FROM MOTOR FUEL LICENSEE RECORDS OF THE MISSOURI DEPARTMENT OF REVENUE, TAXATION DIVISION, BY GERALD ROBINETT, DECEMBER 22, 2023.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</si>
</sst>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Tahoma"/>
      <family val="0"/>
    </font>
    <font>
      <sz val="11"/>
      <color indexed="8"/>
      <name val="Times New Roman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double">
        <color indexed="8"/>
      </top>
      <bottom/>
    </border>
    <border>
      <left/>
      <right style="thin"/>
      <top style="double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" fontId="2" fillId="33" borderId="0" xfId="56" applyNumberFormat="1" applyFont="1" applyFill="1" applyAlignment="1">
      <alignment vertical="center"/>
      <protection/>
    </xf>
    <xf numFmtId="3" fontId="2" fillId="0" borderId="0" xfId="56" applyNumberFormat="1" applyFont="1" applyAlignment="1">
      <alignment horizontal="right" vertical="center"/>
      <protection/>
    </xf>
    <xf numFmtId="3" fontId="2" fillId="0" borderId="0" xfId="56" applyNumberFormat="1" applyFont="1" applyAlignment="1">
      <alignment vertical="center"/>
      <protection/>
    </xf>
    <xf numFmtId="3" fontId="10" fillId="0" borderId="0" xfId="56" applyNumberFormat="1" applyFont="1" applyFill="1" applyAlignment="1" applyProtection="1">
      <alignment vertical="center"/>
      <protection/>
    </xf>
    <xf numFmtId="3" fontId="10" fillId="0" borderId="0" xfId="56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Alignment="1">
      <alignment vertical="center"/>
    </xf>
    <xf numFmtId="38" fontId="2" fillId="33" borderId="0" xfId="0" applyNumberFormat="1" applyFont="1" applyFill="1" applyAlignment="1" applyProtection="1">
      <alignment vertical="center"/>
      <protection/>
    </xf>
    <xf numFmtId="10" fontId="2" fillId="33" borderId="0" xfId="0" applyNumberFormat="1" applyFont="1" applyFill="1" applyAlignment="1" applyProtection="1">
      <alignment vertical="center"/>
      <protection/>
    </xf>
    <xf numFmtId="10" fontId="2" fillId="33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37" fontId="2" fillId="33" borderId="0" xfId="0" applyNumberFormat="1" applyFont="1" applyFill="1" applyAlignment="1" applyProtection="1">
      <alignment vertical="center"/>
      <protection/>
    </xf>
    <xf numFmtId="38" fontId="5" fillId="0" borderId="0" xfId="0" applyNumberFormat="1" applyFont="1" applyAlignment="1">
      <alignment/>
    </xf>
    <xf numFmtId="10" fontId="2" fillId="0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vertical="center"/>
      <protection/>
    </xf>
    <xf numFmtId="10" fontId="2" fillId="33" borderId="0" xfId="56" applyNumberFormat="1" applyFont="1" applyFill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Continuous"/>
    </xf>
    <xf numFmtId="49" fontId="2" fillId="33" borderId="0" xfId="0" applyNumberFormat="1" applyFont="1" applyFill="1" applyAlignment="1">
      <alignment vertical="center"/>
    </xf>
    <xf numFmtId="38" fontId="2" fillId="33" borderId="0" xfId="0" applyNumberFormat="1" applyFont="1" applyFill="1" applyAlignment="1">
      <alignment horizontal="right" vertical="center"/>
    </xf>
    <xf numFmtId="38" fontId="2" fillId="33" borderId="10" xfId="0" applyNumberFormat="1" applyFont="1" applyFill="1" applyBorder="1" applyAlignment="1">
      <alignment horizontal="right" vertical="center"/>
    </xf>
    <xf numFmtId="38" fontId="2" fillId="33" borderId="0" xfId="0" applyNumberFormat="1" applyFont="1" applyFill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38" fontId="2" fillId="33" borderId="11" xfId="0" applyNumberFormat="1" applyFont="1" applyFill="1" applyBorder="1" applyAlignment="1">
      <alignment horizontal="right" vertical="center"/>
    </xf>
    <xf numFmtId="38" fontId="2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8" fontId="3" fillId="33" borderId="13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8" fontId="2" fillId="0" borderId="14" xfId="0" applyNumberFormat="1" applyFont="1" applyBorder="1" applyAlignment="1">
      <alignment vertical="center"/>
    </xf>
    <xf numFmtId="8" fontId="2" fillId="0" borderId="15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vertical="center"/>
    </xf>
    <xf numFmtId="8" fontId="3" fillId="33" borderId="16" xfId="0" applyNumberFormat="1" applyFont="1" applyFill="1" applyBorder="1" applyAlignment="1">
      <alignment horizontal="left" vertical="center"/>
    </xf>
    <xf numFmtId="8" fontId="2" fillId="33" borderId="17" xfId="0" applyNumberFormat="1" applyFont="1" applyFill="1" applyBorder="1" applyAlignment="1">
      <alignment horizontal="right" vertical="center"/>
    </xf>
    <xf numFmtId="8" fontId="2" fillId="33" borderId="16" xfId="0" applyNumberFormat="1" applyFont="1" applyFill="1" applyBorder="1" applyAlignment="1">
      <alignment horizontal="right" vertical="center"/>
    </xf>
    <xf numFmtId="8" fontId="2" fillId="33" borderId="18" xfId="0" applyNumberFormat="1" applyFont="1" applyFill="1" applyBorder="1" applyAlignment="1">
      <alignment horizontal="right" vertical="center"/>
    </xf>
    <xf numFmtId="8" fontId="2" fillId="34" borderId="19" xfId="0" applyNumberFormat="1" applyFont="1" applyFill="1" applyBorder="1" applyAlignment="1">
      <alignment horizontal="right" vertical="center"/>
    </xf>
    <xf numFmtId="8" fontId="2" fillId="34" borderId="14" xfId="0" applyNumberFormat="1" applyFont="1" applyFill="1" applyBorder="1" applyAlignment="1">
      <alignment horizontal="right" vertical="center"/>
    </xf>
    <xf numFmtId="8" fontId="2" fillId="0" borderId="14" xfId="0" applyNumberFormat="1" applyFont="1" applyBorder="1" applyAlignment="1">
      <alignment horizontal="right" vertical="center"/>
    </xf>
    <xf numFmtId="8" fontId="2" fillId="0" borderId="15" xfId="0" applyNumberFormat="1" applyFont="1" applyBorder="1" applyAlignment="1">
      <alignment horizontal="right" vertical="center"/>
    </xf>
    <xf numFmtId="8" fontId="3" fillId="33" borderId="20" xfId="0" applyNumberFormat="1" applyFont="1" applyFill="1" applyBorder="1" applyAlignment="1">
      <alignment horizontal="right" vertical="center"/>
    </xf>
    <xf numFmtId="8" fontId="3" fillId="33" borderId="21" xfId="0" applyNumberFormat="1" applyFont="1" applyFill="1" applyBorder="1" applyAlignment="1">
      <alignment horizontal="right" vertical="center"/>
    </xf>
    <xf numFmtId="8" fontId="3" fillId="33" borderId="22" xfId="0" applyNumberFormat="1" applyFont="1" applyFill="1" applyBorder="1" applyAlignment="1">
      <alignment horizontal="right" vertical="center"/>
    </xf>
    <xf numFmtId="0" fontId="3" fillId="35" borderId="14" xfId="0" applyFont="1" applyFill="1" applyBorder="1" applyAlignment="1">
      <alignment vertical="center"/>
    </xf>
    <xf numFmtId="8" fontId="2" fillId="34" borderId="15" xfId="0" applyNumberFormat="1" applyFont="1" applyFill="1" applyBorder="1" applyAlignment="1">
      <alignment horizontal="right" vertical="center"/>
    </xf>
    <xf numFmtId="8" fontId="3" fillId="33" borderId="20" xfId="0" applyNumberFormat="1" applyFont="1" applyFill="1" applyBorder="1" applyAlignment="1">
      <alignment horizontal="left" vertical="center"/>
    </xf>
    <xf numFmtId="8" fontId="2" fillId="33" borderId="22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/>
    </xf>
    <xf numFmtId="8" fontId="2" fillId="0" borderId="23" xfId="0" applyNumberFormat="1" applyFont="1" applyBorder="1" applyAlignment="1">
      <alignment horizontal="right" vertical="center"/>
    </xf>
    <xf numFmtId="8" fontId="2" fillId="0" borderId="2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/>
    </xf>
    <xf numFmtId="8" fontId="2" fillId="34" borderId="20" xfId="0" applyNumberFormat="1" applyFont="1" applyFill="1" applyBorder="1" applyAlignment="1">
      <alignment horizontal="right" vertical="center"/>
    </xf>
    <xf numFmtId="8" fontId="2" fillId="0" borderId="22" xfId="0" applyNumberFormat="1" applyFont="1" applyBorder="1" applyAlignment="1">
      <alignment horizontal="right" vertical="center"/>
    </xf>
    <xf numFmtId="8" fontId="3" fillId="33" borderId="14" xfId="0" applyNumberFormat="1" applyFont="1" applyFill="1" applyBorder="1" applyAlignment="1">
      <alignment horizontal="right" vertical="center"/>
    </xf>
    <xf numFmtId="8" fontId="3" fillId="33" borderId="15" xfId="0" applyNumberFormat="1" applyFont="1" applyFill="1" applyBorder="1" applyAlignment="1">
      <alignment horizontal="right" vertical="center"/>
    </xf>
    <xf numFmtId="8" fontId="3" fillId="0" borderId="14" xfId="0" applyNumberFormat="1" applyFont="1" applyBorder="1" applyAlignment="1">
      <alignment horizontal="right" vertical="center"/>
    </xf>
    <xf numFmtId="8" fontId="3" fillId="0" borderId="15" xfId="0" applyNumberFormat="1" applyFont="1" applyBorder="1" applyAlignment="1">
      <alignment horizontal="right" vertical="center"/>
    </xf>
    <xf numFmtId="8" fontId="3" fillId="33" borderId="14" xfId="0" applyNumberFormat="1" applyFont="1" applyFill="1" applyBorder="1" applyAlignment="1">
      <alignment horizontal="left" vertical="center"/>
    </xf>
    <xf numFmtId="8" fontId="3" fillId="36" borderId="25" xfId="0" applyNumberFormat="1" applyFont="1" applyFill="1" applyBorder="1" applyAlignment="1">
      <alignment horizontal="left" vertical="center"/>
    </xf>
    <xf numFmtId="8" fontId="3" fillId="36" borderId="26" xfId="0" applyNumberFormat="1" applyFont="1" applyFill="1" applyBorder="1" applyAlignment="1">
      <alignment horizontal="right" vertical="center"/>
    </xf>
    <xf numFmtId="8" fontId="3" fillId="36" borderId="2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38" fontId="2" fillId="0" borderId="0" xfId="0" applyNumberFormat="1" applyFont="1" applyAlignment="1">
      <alignment horizontal="right" vertical="center"/>
    </xf>
    <xf numFmtId="38" fontId="2" fillId="0" borderId="1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38" fontId="2" fillId="0" borderId="28" xfId="0" applyNumberFormat="1" applyFont="1" applyBorder="1" applyAlignment="1">
      <alignment horizontal="right" vertical="center"/>
    </xf>
    <xf numFmtId="38" fontId="2" fillId="0" borderId="29" xfId="0" applyNumberFormat="1" applyFont="1" applyBorder="1" applyAlignment="1">
      <alignment horizontal="right" vertical="center"/>
    </xf>
    <xf numFmtId="37" fontId="2" fillId="0" borderId="28" xfId="0" applyNumberFormat="1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13" fillId="37" borderId="0" xfId="0" applyFont="1" applyFill="1" applyAlignment="1">
      <alignment horizontal="centerContinuous" vertical="center" readingOrder="1"/>
    </xf>
    <xf numFmtId="0" fontId="5" fillId="37" borderId="0" xfId="0" applyFont="1" applyFill="1" applyAlignment="1">
      <alignment horizontal="centerContinuous" vertical="center" readingOrder="1"/>
    </xf>
    <xf numFmtId="0" fontId="2" fillId="37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llfn\Downloads\HWYCOL%20OCT%20-%20D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x\BTS\fuelbond\Excel\2022%20Highway%20Report\HWYCOL%20OCT%20-%20DE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llfn\Downloads\HWYGAL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x\BTS\fuelbond\Excel\2022%20Highway%20Report\HWYGAL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45% OCT"/>
      <sheetName val="11% OCT"/>
      <sheetName val="SUM OCT 2023"/>
      <sheetName val="9% NOV"/>
      <sheetName val="245% NOV"/>
      <sheetName val="11% NOV"/>
      <sheetName val="SUM NOV 2023"/>
      <sheetName val="9% DEC"/>
      <sheetName val="245% DEC"/>
      <sheetName val="11% DEC"/>
      <sheetName val="SUM DEC 2023"/>
    </sheetNames>
    <sheetDataSet>
      <sheetData sheetId="3">
        <row r="7">
          <cell r="D7">
            <v>615706142.82</v>
          </cell>
        </row>
        <row r="8">
          <cell r="D8">
            <v>200348900.26</v>
          </cell>
        </row>
        <row r="13">
          <cell r="D13">
            <v>-4268810.92</v>
          </cell>
        </row>
        <row r="14">
          <cell r="D14">
            <v>-614062.83</v>
          </cell>
        </row>
        <row r="15">
          <cell r="D15">
            <v>-4380838.850000001</v>
          </cell>
        </row>
        <row r="16">
          <cell r="D16">
            <v>-63156.4</v>
          </cell>
        </row>
        <row r="17">
          <cell r="D17">
            <v>-2170.7599999999998</v>
          </cell>
        </row>
        <row r="23">
          <cell r="D23">
            <v>383699.23000000004</v>
          </cell>
        </row>
        <row r="24">
          <cell r="D24">
            <v>-12713752.22</v>
          </cell>
        </row>
        <row r="29">
          <cell r="D29">
            <v>104438.27</v>
          </cell>
        </row>
        <row r="30">
          <cell r="D30">
            <v>-2449.11</v>
          </cell>
        </row>
        <row r="32">
          <cell r="D32">
            <v>1959129.0799999998</v>
          </cell>
        </row>
      </sheetData>
      <sheetData sheetId="4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7">
          <cell r="B17">
            <v>0</v>
          </cell>
        </row>
        <row r="23">
          <cell r="B23">
            <v>0</v>
          </cell>
        </row>
        <row r="24">
          <cell r="B24">
            <v>0</v>
          </cell>
        </row>
        <row r="29">
          <cell r="B29">
            <v>22132</v>
          </cell>
        </row>
        <row r="30">
          <cell r="B30">
            <v>0</v>
          </cell>
        </row>
      </sheetData>
      <sheetData sheetId="5">
        <row r="7">
          <cell r="B7">
            <v>68910043</v>
          </cell>
        </row>
        <row r="8">
          <cell r="B8">
            <v>22799077.11</v>
          </cell>
        </row>
        <row r="13">
          <cell r="B13">
            <v>-516741.47</v>
          </cell>
        </row>
        <row r="14">
          <cell r="B14">
            <v>-106349.19</v>
          </cell>
        </row>
        <row r="15">
          <cell r="B15">
            <v>-360177.34</v>
          </cell>
        </row>
        <row r="16">
          <cell r="B16">
            <v>-9949.04</v>
          </cell>
        </row>
        <row r="17">
          <cell r="B17">
            <v>-179.02</v>
          </cell>
        </row>
        <row r="23">
          <cell r="B23">
            <v>40412.29</v>
          </cell>
        </row>
        <row r="24">
          <cell r="B24">
            <v>-6209058.52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6">
        <row r="7">
          <cell r="B7">
            <v>23825.27</v>
          </cell>
        </row>
        <row r="8">
          <cell r="B8">
            <v>9848</v>
          </cell>
        </row>
        <row r="13">
          <cell r="B13">
            <v>0</v>
          </cell>
        </row>
        <row r="15">
          <cell r="B15">
            <v>0</v>
          </cell>
        </row>
        <row r="17">
          <cell r="B17">
            <v>0</v>
          </cell>
        </row>
        <row r="23">
          <cell r="B23">
            <v>0</v>
          </cell>
        </row>
        <row r="24">
          <cell r="B24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2% OCT"/>
      <sheetName val="11% OCT"/>
      <sheetName val="SUM OCT 2022"/>
      <sheetName val="9% NOV"/>
      <sheetName val="22% NOV"/>
      <sheetName val="11% NOV"/>
      <sheetName val="SUM NOV 2022"/>
      <sheetName val="9% DEC"/>
      <sheetName val="22% DEC"/>
      <sheetName val="11% DEC"/>
      <sheetName val="SUM DEC 2022"/>
    </sheetNames>
    <sheetDataSet>
      <sheetData sheetId="7">
        <row r="7">
          <cell r="B7">
            <v>72728960.38</v>
          </cell>
          <cell r="D7">
            <v>596174086.62</v>
          </cell>
        </row>
        <row r="8">
          <cell r="B8">
            <v>10281613.26</v>
          </cell>
          <cell r="D8">
            <v>220028911.45</v>
          </cell>
        </row>
        <row r="13">
          <cell r="B13">
            <v>-570564.88</v>
          </cell>
          <cell r="D13">
            <v>-3372075.25</v>
          </cell>
        </row>
        <row r="14">
          <cell r="B14">
            <v>-64149.67</v>
          </cell>
          <cell r="D14">
            <v>-375485.81</v>
          </cell>
        </row>
        <row r="15">
          <cell r="B15">
            <v>-590109.93</v>
          </cell>
          <cell r="D15">
            <v>-4708646.300000001</v>
          </cell>
        </row>
        <row r="16">
          <cell r="B16">
            <v>-21618.62</v>
          </cell>
          <cell r="D16">
            <v>-53732.42</v>
          </cell>
        </row>
        <row r="17">
          <cell r="B17">
            <v>-547.55</v>
          </cell>
          <cell r="D17">
            <v>-10824.8</v>
          </cell>
        </row>
        <row r="23">
          <cell r="B23">
            <v>59824.01</v>
          </cell>
          <cell r="D23">
            <v>478493.68000000005</v>
          </cell>
        </row>
        <row r="24">
          <cell r="B24">
            <v>-6355840.53</v>
          </cell>
          <cell r="D24">
            <v>-27829243.95</v>
          </cell>
        </row>
        <row r="29">
          <cell r="B29">
            <v>0</v>
          </cell>
          <cell r="D29">
            <v>359449.5</v>
          </cell>
        </row>
        <row r="30">
          <cell r="B30">
            <v>0</v>
          </cell>
          <cell r="D30">
            <v>-2832.39</v>
          </cell>
        </row>
        <row r="32">
          <cell r="B32">
            <v>32099.16</v>
          </cell>
          <cell r="D32">
            <v>61870.65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45% OCT"/>
      <sheetName val="11% OCT"/>
      <sheetName val="SUM OCT 23"/>
      <sheetName val="9% NOV"/>
      <sheetName val="245% NOV"/>
      <sheetName val="11% NOV"/>
      <sheetName val="SUM NOV 23"/>
      <sheetName val="9% DEC"/>
      <sheetName val="245% DEC"/>
      <sheetName val="11% DEC"/>
      <sheetName val="SUM DEC 23"/>
    </sheetNames>
    <sheetDataSet>
      <sheetData sheetId="3">
        <row r="5">
          <cell r="G5">
            <v>2962335442</v>
          </cell>
        </row>
        <row r="7">
          <cell r="F7">
            <v>171622282</v>
          </cell>
        </row>
        <row r="8">
          <cell r="F8">
            <v>0</v>
          </cell>
        </row>
        <row r="13">
          <cell r="F13">
            <v>1760955</v>
          </cell>
        </row>
        <row r="15">
          <cell r="F15">
            <v>82397116</v>
          </cell>
        </row>
        <row r="19">
          <cell r="F19">
            <v>3384592</v>
          </cell>
        </row>
        <row r="20">
          <cell r="F20">
            <v>0</v>
          </cell>
        </row>
        <row r="21">
          <cell r="F21">
            <v>6599</v>
          </cell>
        </row>
        <row r="22">
          <cell r="F22">
            <v>1743043</v>
          </cell>
        </row>
        <row r="23">
          <cell r="F23">
            <v>6351132</v>
          </cell>
        </row>
        <row r="24">
          <cell r="F24">
            <v>4830991</v>
          </cell>
        </row>
        <row r="25">
          <cell r="F25">
            <v>2427649</v>
          </cell>
        </row>
        <row r="26">
          <cell r="F26">
            <v>12302826</v>
          </cell>
        </row>
        <row r="32">
          <cell r="G32">
            <v>1194206867</v>
          </cell>
        </row>
        <row r="33">
          <cell r="F33">
            <v>69654856</v>
          </cell>
        </row>
        <row r="34">
          <cell r="F34">
            <v>453781</v>
          </cell>
        </row>
        <row r="35">
          <cell r="F35">
            <v>0</v>
          </cell>
        </row>
        <row r="36">
          <cell r="F36">
            <v>224331805</v>
          </cell>
        </row>
        <row r="38">
          <cell r="F38">
            <v>16513464</v>
          </cell>
        </row>
        <row r="41">
          <cell r="F41">
            <v>19413915</v>
          </cell>
        </row>
        <row r="42">
          <cell r="F42">
            <v>1266952</v>
          </cell>
        </row>
        <row r="43">
          <cell r="F43">
            <v>9519</v>
          </cell>
        </row>
        <row r="50">
          <cell r="G50">
            <v>1692387</v>
          </cell>
        </row>
        <row r="51">
          <cell r="G51">
            <v>-55217137</v>
          </cell>
        </row>
        <row r="56">
          <cell r="G56">
            <v>1162415</v>
          </cell>
        </row>
        <row r="57">
          <cell r="G57">
            <v>-27212</v>
          </cell>
        </row>
      </sheetData>
      <sheetData sheetId="4">
        <row r="5">
          <cell r="C5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2">
          <cell r="C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0</v>
          </cell>
        </row>
        <row r="41">
          <cell r="B41">
            <v>0</v>
          </cell>
        </row>
        <row r="43">
          <cell r="B43">
            <v>0</v>
          </cell>
        </row>
        <row r="50">
          <cell r="C50">
            <v>0</v>
          </cell>
        </row>
        <row r="51">
          <cell r="C51">
            <v>0</v>
          </cell>
        </row>
        <row r="56">
          <cell r="C56">
            <v>246155</v>
          </cell>
        </row>
        <row r="57">
          <cell r="C57">
            <v>0</v>
          </cell>
        </row>
      </sheetData>
      <sheetData sheetId="5">
        <row r="5">
          <cell r="C5">
            <v>305939970</v>
          </cell>
        </row>
        <row r="7">
          <cell r="B7">
            <v>15677411</v>
          </cell>
        </row>
        <row r="8">
          <cell r="B8">
            <v>0</v>
          </cell>
        </row>
        <row r="13">
          <cell r="B13">
            <v>119321</v>
          </cell>
        </row>
        <row r="15">
          <cell r="B15">
            <v>8627262</v>
          </cell>
        </row>
        <row r="19">
          <cell r="B19">
            <v>437175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160055</v>
          </cell>
        </row>
        <row r="23">
          <cell r="B23">
            <v>1363570</v>
          </cell>
        </row>
        <row r="24">
          <cell r="B24">
            <v>0</v>
          </cell>
        </row>
        <row r="25">
          <cell r="B25">
            <v>148349</v>
          </cell>
        </row>
        <row r="26">
          <cell r="B26">
            <v>2126984</v>
          </cell>
        </row>
        <row r="32">
          <cell r="C32">
            <v>125263037</v>
          </cell>
        </row>
        <row r="33">
          <cell r="B33">
            <v>6441483</v>
          </cell>
        </row>
        <row r="34">
          <cell r="B34">
            <v>28969</v>
          </cell>
        </row>
        <row r="35">
          <cell r="B35">
            <v>0</v>
          </cell>
        </row>
        <row r="36">
          <cell r="B36">
            <v>23918684</v>
          </cell>
        </row>
        <row r="38">
          <cell r="B38">
            <v>1719036</v>
          </cell>
        </row>
        <row r="41">
          <cell r="B41">
            <v>1470112</v>
          </cell>
        </row>
        <row r="42">
          <cell r="B42">
            <v>198981</v>
          </cell>
        </row>
        <row r="43">
          <cell r="B43">
            <v>731</v>
          </cell>
        </row>
        <row r="50">
          <cell r="C50">
            <v>164948</v>
          </cell>
        </row>
        <row r="51">
          <cell r="C51">
            <v>-25343096</v>
          </cell>
        </row>
        <row r="56">
          <cell r="C56">
            <v>0</v>
          </cell>
        </row>
        <row r="57">
          <cell r="C57">
            <v>0</v>
          </cell>
        </row>
      </sheetData>
      <sheetData sheetId="6">
        <row r="5">
          <cell r="C5">
            <v>216593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2">
          <cell r="C32">
            <v>89527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0</v>
          </cell>
        </row>
        <row r="41">
          <cell r="B41">
            <v>0</v>
          </cell>
        </row>
        <row r="43">
          <cell r="B43">
            <v>0</v>
          </cell>
        </row>
        <row r="50">
          <cell r="C50">
            <v>0</v>
          </cell>
        </row>
        <row r="51">
          <cell r="C51">
            <v>0</v>
          </cell>
        </row>
        <row r="56">
          <cell r="C56">
            <v>0</v>
          </cell>
        </row>
        <row r="57">
          <cell r="C5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2% OCT"/>
      <sheetName val="11% OCT"/>
      <sheetName val="SUM OCT 22"/>
      <sheetName val="9% NOV"/>
      <sheetName val="22% NOV"/>
      <sheetName val="11% NOV"/>
      <sheetName val="SUM NOV 22"/>
      <sheetName val="9% DEC"/>
      <sheetName val="22% DEC"/>
      <sheetName val="11% DEC"/>
      <sheetName val="SUM DEC 22"/>
    </sheetNames>
    <sheetDataSet>
      <sheetData sheetId="7">
        <row r="5">
          <cell r="C5">
            <v>361646732</v>
          </cell>
          <cell r="G5">
            <v>3157711189</v>
          </cell>
        </row>
        <row r="7">
          <cell r="B7">
            <v>20338740</v>
          </cell>
          <cell r="F7">
            <v>228340083</v>
          </cell>
        </row>
        <row r="8">
          <cell r="B8">
            <v>0</v>
          </cell>
          <cell r="F8">
            <v>0</v>
          </cell>
        </row>
        <row r="13">
          <cell r="B13">
            <v>189306</v>
          </cell>
          <cell r="F13">
            <v>1925915</v>
          </cell>
        </row>
        <row r="15">
          <cell r="B15">
            <v>10144609</v>
          </cell>
          <cell r="F15">
            <v>86341655</v>
          </cell>
        </row>
        <row r="19">
          <cell r="B19">
            <v>198103</v>
          </cell>
          <cell r="F19">
            <v>4209222</v>
          </cell>
        </row>
        <row r="20">
          <cell r="B20">
            <v>0</v>
          </cell>
          <cell r="F20">
            <v>0</v>
          </cell>
        </row>
        <row r="21">
          <cell r="B21">
            <v>319</v>
          </cell>
          <cell r="F21">
            <v>5955</v>
          </cell>
        </row>
        <row r="22">
          <cell r="B22">
            <v>79105</v>
          </cell>
          <cell r="F22">
            <v>2269831</v>
          </cell>
        </row>
        <row r="23">
          <cell r="B23">
            <v>688578</v>
          </cell>
          <cell r="F23">
            <v>5311293</v>
          </cell>
        </row>
        <row r="24">
          <cell r="B24">
            <v>1555055</v>
          </cell>
          <cell r="F24">
            <v>8161897</v>
          </cell>
        </row>
        <row r="25">
          <cell r="B25">
            <v>72317</v>
          </cell>
          <cell r="F25">
            <v>3604978</v>
          </cell>
        </row>
        <row r="26">
          <cell r="B26">
            <v>2565987</v>
          </cell>
          <cell r="F26">
            <v>15019433</v>
          </cell>
        </row>
        <row r="32">
          <cell r="C32">
            <v>86997576</v>
          </cell>
          <cell r="G32">
            <v>1514237062</v>
          </cell>
        </row>
        <row r="33">
          <cell r="B33">
            <v>10010914</v>
          </cell>
          <cell r="F33">
            <v>99015167</v>
          </cell>
        </row>
        <row r="34">
          <cell r="B34">
            <v>73757</v>
          </cell>
          <cell r="F34">
            <v>713485</v>
          </cell>
        </row>
        <row r="35">
          <cell r="B35">
            <v>0</v>
          </cell>
          <cell r="F35">
            <v>0</v>
          </cell>
        </row>
        <row r="36">
          <cell r="B36">
            <v>29147905</v>
          </cell>
          <cell r="F36">
            <v>274790884</v>
          </cell>
        </row>
        <row r="38">
          <cell r="B38">
            <v>824276</v>
          </cell>
          <cell r="F38">
            <v>21290920</v>
          </cell>
        </row>
        <row r="41">
          <cell r="B41">
            <v>2682318</v>
          </cell>
          <cell r="F41">
            <v>33506644</v>
          </cell>
        </row>
        <row r="42">
          <cell r="B42">
            <v>864745</v>
          </cell>
          <cell r="F42">
            <v>2149296</v>
          </cell>
        </row>
        <row r="43">
          <cell r="B43">
            <v>2489</v>
          </cell>
          <cell r="F43">
            <v>6744</v>
          </cell>
        </row>
        <row r="50">
          <cell r="C50">
            <v>271927</v>
          </cell>
          <cell r="G50">
            <v>3069938</v>
          </cell>
        </row>
        <row r="51">
          <cell r="C51">
            <v>-28890184</v>
          </cell>
          <cell r="G51">
            <v>-121416305</v>
          </cell>
        </row>
        <row r="56">
          <cell r="C56">
            <v>0</v>
          </cell>
          <cell r="G56">
            <v>4059764</v>
          </cell>
        </row>
        <row r="57">
          <cell r="C57">
            <v>0</v>
          </cell>
          <cell r="G57">
            <v>-10004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5.7109375" style="0" customWidth="1"/>
    <col min="2" max="5" width="30.7109375" style="0" customWidth="1"/>
  </cols>
  <sheetData>
    <row r="1" spans="1:5" ht="15.75">
      <c r="A1" s="48" t="s">
        <v>67</v>
      </c>
      <c r="B1" s="47"/>
      <c r="C1" s="48"/>
      <c r="D1" s="50"/>
      <c r="E1" s="51"/>
    </row>
    <row r="2" spans="1:6" ht="15.75">
      <c r="A2" s="48" t="s">
        <v>0</v>
      </c>
      <c r="B2" s="47"/>
      <c r="C2" s="48"/>
      <c r="D2" s="50"/>
      <c r="E2" s="47"/>
      <c r="F2" s="51"/>
    </row>
    <row r="3" spans="1:5" ht="15.75">
      <c r="A3" s="52" t="s">
        <v>1</v>
      </c>
      <c r="B3" s="52"/>
      <c r="C3" s="52"/>
      <c r="D3" s="52"/>
      <c r="E3" s="53"/>
    </row>
    <row r="4" spans="1:5" ht="15.75">
      <c r="A4" s="53"/>
      <c r="B4" s="52"/>
      <c r="C4" s="52"/>
      <c r="D4" s="52"/>
      <c r="E4" s="53"/>
    </row>
    <row r="5" spans="1:5" s="4" customFormat="1" ht="15.75">
      <c r="A5" s="54"/>
      <c r="B5" s="55" t="s">
        <v>84</v>
      </c>
      <c r="C5" s="55" t="s">
        <v>85</v>
      </c>
      <c r="D5" s="55" t="s">
        <v>71</v>
      </c>
      <c r="E5" s="55" t="s">
        <v>69</v>
      </c>
    </row>
    <row r="6" spans="1:5" ht="15.75">
      <c r="A6" s="56"/>
      <c r="B6" s="57"/>
      <c r="C6" s="58"/>
      <c r="D6" s="59"/>
      <c r="E6" s="58"/>
    </row>
    <row r="7" spans="1:5" ht="15.75">
      <c r="A7" s="60" t="s">
        <v>2</v>
      </c>
      <c r="B7" s="61">
        <f>+'[1]9% NOV'!B7+'[1]11% NOV'!B7+'[1]245% NOV'!B7</f>
        <v>68933868.27</v>
      </c>
      <c r="C7" s="62">
        <f>'[2]SUM NOV 2022'!$B$7</f>
        <v>72728960.38</v>
      </c>
      <c r="D7" s="62">
        <f>B7+'[1]SUM OCT 2023'!D7</f>
        <v>684640011.09</v>
      </c>
      <c r="E7" s="63">
        <f>'[2]SUM NOV 2022'!$D$7</f>
        <v>596174086.62</v>
      </c>
    </row>
    <row r="8" spans="1:5" ht="15.75">
      <c r="A8" s="56" t="s">
        <v>3</v>
      </c>
      <c r="B8" s="64">
        <f>+'[1]9% NOV'!B8+'[1]11% NOV'!B8+'[1]245% NOV'!B8</f>
        <v>22808925.11</v>
      </c>
      <c r="C8" s="65">
        <f>'[2]SUM NOV 2022'!$B$8</f>
        <v>10281613.26</v>
      </c>
      <c r="D8" s="66">
        <f>B8+'[1]SUM OCT 2023'!D8</f>
        <v>223157825.37</v>
      </c>
      <c r="E8" s="67">
        <f>'[2]SUM NOV 2022'!$D$8</f>
        <v>220028911.45</v>
      </c>
    </row>
    <row r="9" spans="1:5" ht="16.5" thickBot="1">
      <c r="A9" s="68"/>
      <c r="B9" s="69"/>
      <c r="C9" s="68"/>
      <c r="D9" s="68"/>
      <c r="E9" s="70"/>
    </row>
    <row r="10" spans="1:5" ht="16.5" thickTop="1">
      <c r="A10" s="71"/>
      <c r="B10" s="65"/>
      <c r="C10" s="65"/>
      <c r="D10" s="72"/>
      <c r="E10" s="72"/>
    </row>
    <row r="11" spans="1:5" ht="16.5" thickBot="1">
      <c r="A11" s="73" t="s">
        <v>4</v>
      </c>
      <c r="B11" s="70">
        <f>SUM(B7:B8)</f>
        <v>91742793.38</v>
      </c>
      <c r="C11" s="70">
        <f>SUM(C7:C8)</f>
        <v>83010573.64</v>
      </c>
      <c r="D11" s="70">
        <f>SUM(D7:D8)</f>
        <v>907797836.46</v>
      </c>
      <c r="E11" s="70">
        <f>SUM(E7:E8)</f>
        <v>816202998.0699999</v>
      </c>
    </row>
    <row r="12" spans="1:5" ht="16.5" thickTop="1">
      <c r="A12" s="71"/>
      <c r="B12" s="65"/>
      <c r="C12" s="65"/>
      <c r="D12" s="72"/>
      <c r="E12" s="72"/>
    </row>
    <row r="13" spans="1:5" ht="15.75">
      <c r="A13" s="60" t="s">
        <v>5</v>
      </c>
      <c r="B13" s="62">
        <f>+'[1]9% NOV'!B13+'[1]11% NOV'!B13+'[1]245% NOV'!B13</f>
        <v>-516741.47</v>
      </c>
      <c r="C13" s="62">
        <f>'[2]SUM NOV 2022'!$B$13</f>
        <v>-570564.88</v>
      </c>
      <c r="D13" s="62">
        <f>B13+'[1]SUM OCT 2023'!D13</f>
        <v>-4785552.39</v>
      </c>
      <c r="E13" s="62">
        <f>'[2]SUM NOV 2022'!$D$13</f>
        <v>-3372075.25</v>
      </c>
    </row>
    <row r="14" spans="1:5" ht="15.75">
      <c r="A14" s="71" t="s">
        <v>80</v>
      </c>
      <c r="B14" s="72">
        <f>'[1]245% NOV'!B14</f>
        <v>-106349.19</v>
      </c>
      <c r="C14" s="72">
        <f>'[2]SUM NOV 2022'!$B$14</f>
        <v>-64149.67</v>
      </c>
      <c r="D14" s="72">
        <f>B14+'[1]SUM OCT 2023'!D14</f>
        <v>-720412.02</v>
      </c>
      <c r="E14" s="72">
        <f>'[2]SUM NOV 2022'!$D$14</f>
        <v>-375485.81</v>
      </c>
    </row>
    <row r="15" spans="1:5" ht="15.75">
      <c r="A15" s="60" t="s">
        <v>79</v>
      </c>
      <c r="B15" s="62">
        <f>+'[1]9% NOV'!B15+'[1]11% NOV'!B15+'[1]245% NOV'!B15</f>
        <v>-360177.34</v>
      </c>
      <c r="C15" s="62">
        <f>'[2]SUM NOV 2022'!$B$15</f>
        <v>-590109.93</v>
      </c>
      <c r="D15" s="62">
        <f>B15+'[1]SUM OCT 2023'!D15</f>
        <v>-4741016.19</v>
      </c>
      <c r="E15" s="62">
        <f>'[2]SUM NOV 2022'!$D$15</f>
        <v>-4708646.300000001</v>
      </c>
    </row>
    <row r="16" spans="1:5" ht="15.75">
      <c r="A16" s="71" t="s">
        <v>81</v>
      </c>
      <c r="B16" s="72">
        <f>'[1]245% NOV'!B16</f>
        <v>-9949.04</v>
      </c>
      <c r="C16" s="72">
        <f>'[2]SUM NOV 2022'!$B$16</f>
        <v>-21618.62</v>
      </c>
      <c r="D16" s="72">
        <f>B16+'[1]SUM OCT 2023'!D16</f>
        <v>-73105.44</v>
      </c>
      <c r="E16" s="72">
        <f>'[2]SUM NOV 2022'!$D$16</f>
        <v>-53732.42</v>
      </c>
    </row>
    <row r="17" spans="1:5" ht="16.5" thickBot="1">
      <c r="A17" s="73" t="s">
        <v>6</v>
      </c>
      <c r="B17" s="74">
        <f>+'[1]9% NOV'!B17+'[1]11% NOV'!B17+'[1]245% NOV'!B17</f>
        <v>-179.02</v>
      </c>
      <c r="C17" s="74">
        <f>'[2]SUM NOV 2022'!$B$17</f>
        <v>-547.55</v>
      </c>
      <c r="D17" s="74">
        <f>B17+'[1]SUM OCT 2023'!D17</f>
        <v>-2349.7799999999997</v>
      </c>
      <c r="E17" s="74">
        <f>'[2]SUM NOV 2022'!$D$17</f>
        <v>-10824.8</v>
      </c>
    </row>
    <row r="18" spans="1:5" ht="16.5" thickTop="1">
      <c r="A18" s="75"/>
      <c r="B18" s="76"/>
      <c r="C18" s="76"/>
      <c r="D18" s="77"/>
      <c r="E18" s="77"/>
    </row>
    <row r="19" spans="1:5" ht="16.5" thickBot="1">
      <c r="A19" s="73" t="s">
        <v>7</v>
      </c>
      <c r="B19" s="70">
        <f>SUM(B13:B17)</f>
        <v>-993396.06</v>
      </c>
      <c r="C19" s="70">
        <f>SUM(C13:C17)</f>
        <v>-1246990.6500000001</v>
      </c>
      <c r="D19" s="70">
        <f>SUM(D13:D17)</f>
        <v>-10322435.82</v>
      </c>
      <c r="E19" s="70">
        <f>SUM(E13:E17)</f>
        <v>-8520764.580000002</v>
      </c>
    </row>
    <row r="20" spans="1:5" ht="16.5" thickTop="1">
      <c r="A20" s="75"/>
      <c r="B20" s="76"/>
      <c r="C20" s="76"/>
      <c r="D20" s="77"/>
      <c r="E20" s="77"/>
    </row>
    <row r="21" spans="1:5" ht="16.5" thickBot="1">
      <c r="A21" s="73" t="s">
        <v>8</v>
      </c>
      <c r="B21" s="70">
        <f>B11+B19</f>
        <v>90749397.32</v>
      </c>
      <c r="C21" s="70">
        <f>SUM(C11+C19)</f>
        <v>81763582.99</v>
      </c>
      <c r="D21" s="70">
        <f>D11+D19</f>
        <v>897475400.64</v>
      </c>
      <c r="E21" s="70">
        <f>E11+E19</f>
        <v>807682233.4899999</v>
      </c>
    </row>
    <row r="22" spans="1:5" ht="16.5" thickTop="1">
      <c r="A22" s="75"/>
      <c r="B22" s="76"/>
      <c r="C22" s="76"/>
      <c r="D22" s="77"/>
      <c r="E22" s="77"/>
    </row>
    <row r="23" spans="1:5" ht="15.75">
      <c r="A23" s="60" t="s">
        <v>9</v>
      </c>
      <c r="B23" s="62">
        <f>+'[1]9% NOV'!B23+'[1]11% NOV'!B23+'[1]245% NOV'!B23</f>
        <v>40412.29</v>
      </c>
      <c r="C23" s="62">
        <f>'[2]SUM NOV 2022'!$B$23</f>
        <v>59824.01</v>
      </c>
      <c r="D23" s="62">
        <f>B23+'[1]SUM OCT 2023'!D23</f>
        <v>424111.52</v>
      </c>
      <c r="E23" s="62">
        <f>'[2]SUM NOV 2022'!$D$23</f>
        <v>478493.68000000005</v>
      </c>
    </row>
    <row r="24" spans="1:5" ht="16.5" thickBot="1">
      <c r="A24" s="78" t="s">
        <v>10</v>
      </c>
      <c r="B24" s="79">
        <f>+'[1]9% NOV'!B24+'[1]11% NOV'!B24+'[1]245% NOV'!B24</f>
        <v>-6209058.52</v>
      </c>
      <c r="C24" s="79">
        <f>'[2]SUM NOV 2022'!$B$24</f>
        <v>-6355840.53</v>
      </c>
      <c r="D24" s="80">
        <f>B24+'[1]SUM OCT 2023'!D24</f>
        <v>-18922810.740000002</v>
      </c>
      <c r="E24" s="80">
        <f>'[2]SUM NOV 2022'!$D$24</f>
        <v>-27829243.95</v>
      </c>
    </row>
    <row r="25" spans="1:5" ht="16.5" thickTop="1">
      <c r="A25" s="81"/>
      <c r="B25" s="82"/>
      <c r="C25" s="82"/>
      <c r="D25" s="82"/>
      <c r="E25" s="82"/>
    </row>
    <row r="26" spans="1:5" ht="15.75">
      <c r="A26" s="56" t="s">
        <v>4</v>
      </c>
      <c r="B26" s="83">
        <f>B21+B23+B24</f>
        <v>84580751.09</v>
      </c>
      <c r="C26" s="83">
        <f>SUM(C21+C23+C24)</f>
        <v>75467566.47</v>
      </c>
      <c r="D26" s="84">
        <f>D21+D23+D24</f>
        <v>878976701.42</v>
      </c>
      <c r="E26" s="84">
        <f>E21+E23+E24</f>
        <v>780331483.2199998</v>
      </c>
    </row>
    <row r="27" spans="1:5" ht="16.5" thickBot="1">
      <c r="A27" s="68"/>
      <c r="B27" s="70"/>
      <c r="C27" s="70"/>
      <c r="D27" s="70"/>
      <c r="E27" s="70"/>
    </row>
    <row r="28" spans="1:5" ht="16.5" thickTop="1">
      <c r="A28" s="56"/>
      <c r="B28" s="66"/>
      <c r="C28" s="66"/>
      <c r="D28" s="67"/>
      <c r="E28" s="67"/>
    </row>
    <row r="29" spans="1:5" ht="15.75">
      <c r="A29" s="60" t="s">
        <v>11</v>
      </c>
      <c r="B29" s="62">
        <f>+'[1]9% NOV'!B29+'[1]11% NOV'!B29+'[1]245% NOV'!B29</f>
        <v>22132</v>
      </c>
      <c r="C29" s="62">
        <f>'[2]SUM NOV 2022'!$B$29</f>
        <v>0</v>
      </c>
      <c r="D29" s="62">
        <f>B29+'[1]SUM OCT 2023'!D29</f>
        <v>126570.27</v>
      </c>
      <c r="E29" s="62">
        <f>'[2]SUM NOV 2022'!$D$29</f>
        <v>359449.5</v>
      </c>
    </row>
    <row r="30" spans="1:5" ht="15.75">
      <c r="A30" s="56" t="s">
        <v>12</v>
      </c>
      <c r="B30" s="65">
        <f>+'[1]9% NOV'!B30+'[1]11% NOV'!B30+'[1]245% NOV'!B30</f>
        <v>0</v>
      </c>
      <c r="C30" s="65">
        <f>'[2]SUM NOV 2022'!$B$30</f>
        <v>0</v>
      </c>
      <c r="D30" s="67">
        <f>B30+'[1]SUM OCT 2023'!D30</f>
        <v>-2449.11</v>
      </c>
      <c r="E30" s="67">
        <f>'[2]SUM NOV 2022'!$D$30</f>
        <v>-2832.39</v>
      </c>
    </row>
    <row r="31" spans="1:5" ht="15.75">
      <c r="A31" s="85"/>
      <c r="B31" s="81"/>
      <c r="C31" s="81"/>
      <c r="D31" s="81"/>
      <c r="E31" s="81"/>
    </row>
    <row r="32" spans="1:5" ht="15.75">
      <c r="A32" s="56" t="s">
        <v>13</v>
      </c>
      <c r="B32" s="66">
        <f>23690+31045.68</f>
        <v>54735.68</v>
      </c>
      <c r="C32" s="66">
        <f>'[2]SUM NOV 2022'!$B$32</f>
        <v>32099.16</v>
      </c>
      <c r="D32" s="67">
        <f>B32+'[1]SUM OCT 2023'!D32</f>
        <v>2013864.7599999998</v>
      </c>
      <c r="E32" s="67">
        <f>'[2]SUM NOV 2022'!$D$32</f>
        <v>61870.65</v>
      </c>
    </row>
    <row r="33" spans="1:6" s="18" customFormat="1" ht="16.5" thickBot="1">
      <c r="A33" s="68"/>
      <c r="B33" s="70"/>
      <c r="C33" s="70"/>
      <c r="D33" s="70"/>
      <c r="E33" s="70"/>
      <c r="F33"/>
    </row>
    <row r="34" spans="1:5" ht="16.5" thickTop="1">
      <c r="A34" s="75"/>
      <c r="B34" s="76"/>
      <c r="C34" s="76"/>
      <c r="D34" s="77"/>
      <c r="E34" s="77"/>
    </row>
    <row r="35" spans="1:6" ht="15.75">
      <c r="A35" s="86" t="s">
        <v>14</v>
      </c>
      <c r="B35" s="87">
        <f>B26+B29+B30+B32</f>
        <v>84657618.77000001</v>
      </c>
      <c r="C35" s="87">
        <f>SUM(C26+C29+C30+C32)</f>
        <v>75499665.63</v>
      </c>
      <c r="D35" s="87">
        <f>D26+D29+D30+D32</f>
        <v>881114687.3399999</v>
      </c>
      <c r="E35" s="88">
        <f>E26+E29+E30+E32</f>
        <v>780749970.9799998</v>
      </c>
      <c r="F35" s="89"/>
    </row>
    <row r="37" spans="1:5" ht="12.75">
      <c r="A37" s="90" t="s">
        <v>86</v>
      </c>
      <c r="B37" s="49"/>
      <c r="C37" s="49"/>
      <c r="D37" s="49"/>
      <c r="E37" s="49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30.57421875" style="0" customWidth="1"/>
    <col min="3" max="9" width="24.57421875" style="0" customWidth="1"/>
  </cols>
  <sheetData>
    <row r="1" spans="1:9" ht="15">
      <c r="A1" s="7" t="s">
        <v>1</v>
      </c>
      <c r="B1" s="7"/>
      <c r="C1" s="7"/>
      <c r="D1" s="7"/>
      <c r="E1" s="7"/>
      <c r="F1" s="7"/>
      <c r="G1" s="7"/>
      <c r="H1" s="7"/>
      <c r="I1" s="7"/>
    </row>
    <row r="2" spans="1:9" ht="15">
      <c r="A2" s="10" t="s">
        <v>15</v>
      </c>
      <c r="B2" s="10"/>
      <c r="C2" s="10"/>
      <c r="D2" s="39"/>
      <c r="E2" s="10"/>
      <c r="F2" s="10"/>
      <c r="G2" s="10"/>
      <c r="H2" s="10"/>
      <c r="I2" s="10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40"/>
      <c r="B4" s="40" t="s">
        <v>84</v>
      </c>
      <c r="C4" s="40"/>
      <c r="D4" s="40" t="s">
        <v>85</v>
      </c>
      <c r="E4" s="40"/>
      <c r="F4" s="40" t="s">
        <v>71</v>
      </c>
      <c r="G4" s="40"/>
      <c r="H4" s="40" t="s">
        <v>69</v>
      </c>
      <c r="I4" s="40"/>
    </row>
    <row r="5" spans="1:9" ht="15">
      <c r="A5" s="7" t="s">
        <v>16</v>
      </c>
      <c r="B5" s="91"/>
      <c r="C5" s="92">
        <f>'[3]9% NOV'!C5+'[3]11% NOV'!C5+'[3]245% NOV'!C5</f>
        <v>306156563</v>
      </c>
      <c r="D5" s="91"/>
      <c r="E5" s="92">
        <f>'[4]SUM NOV 22'!$C$5</f>
        <v>361646732</v>
      </c>
      <c r="F5" s="91"/>
      <c r="G5" s="92">
        <f>+C5+'[3]SUM OCT 23'!G5</f>
        <v>3268492005</v>
      </c>
      <c r="H5" s="91"/>
      <c r="I5" s="92">
        <f>'[4]SUM NOV 22'!$G$5</f>
        <v>3157711189</v>
      </c>
    </row>
    <row r="6" spans="1:9" ht="15">
      <c r="A6" s="7"/>
      <c r="B6" s="91"/>
      <c r="C6" s="92"/>
      <c r="D6" s="91"/>
      <c r="E6" s="92"/>
      <c r="F6" s="91"/>
      <c r="G6" s="92"/>
      <c r="H6" s="91"/>
      <c r="I6" s="92"/>
    </row>
    <row r="7" spans="1:9" ht="15">
      <c r="A7" s="7" t="s">
        <v>17</v>
      </c>
      <c r="B7" s="91">
        <f>'[3]245% NOV'!B7</f>
        <v>15677411</v>
      </c>
      <c r="C7" s="92"/>
      <c r="D7" s="91">
        <f>'[4]SUM NOV 22'!$B$7</f>
        <v>20338740</v>
      </c>
      <c r="E7" s="92"/>
      <c r="F7" s="91">
        <f>+B7+'[3]SUM OCT 23'!F7</f>
        <v>187299693</v>
      </c>
      <c r="G7" s="92"/>
      <c r="H7" s="91">
        <f>'[4]SUM NOV 22'!$F$7</f>
        <v>228340083</v>
      </c>
      <c r="I7" s="92"/>
    </row>
    <row r="8" spans="1:9" ht="15">
      <c r="A8" s="7" t="s">
        <v>18</v>
      </c>
      <c r="B8" s="91">
        <f>'[3]9% NOV'!B8+'[3]11% NOV'!B8+'[3]245% NOV'!B8</f>
        <v>0</v>
      </c>
      <c r="C8" s="92"/>
      <c r="D8" s="91">
        <f>'[4]SUM NOV 22'!$B$8</f>
        <v>0</v>
      </c>
      <c r="E8" s="92"/>
      <c r="F8" s="91">
        <f>+B8+'[3]SUM OCT 23'!F8</f>
        <v>0</v>
      </c>
      <c r="G8" s="92"/>
      <c r="H8" s="91">
        <f>'[4]SUM NOV 22'!$F$8</f>
        <v>0</v>
      </c>
      <c r="I8" s="92"/>
    </row>
    <row r="9" spans="1:9" ht="15">
      <c r="A9" s="7"/>
      <c r="B9" s="91" t="s">
        <v>19</v>
      </c>
      <c r="C9" s="92">
        <f>B7+B8</f>
        <v>15677411</v>
      </c>
      <c r="D9" s="91" t="s">
        <v>19</v>
      </c>
      <c r="E9" s="92">
        <f>D7+D8</f>
        <v>20338740</v>
      </c>
      <c r="F9" s="91" t="s">
        <v>19</v>
      </c>
      <c r="G9" s="92">
        <f>F7+F8</f>
        <v>187299693</v>
      </c>
      <c r="H9" s="91" t="s">
        <v>19</v>
      </c>
      <c r="I9" s="92">
        <f>H7+H8</f>
        <v>228340083</v>
      </c>
    </row>
    <row r="10" spans="1:9" ht="15">
      <c r="A10" s="7" t="s">
        <v>20</v>
      </c>
      <c r="B10" s="91"/>
      <c r="C10" s="92" t="s">
        <v>19</v>
      </c>
      <c r="D10" s="91"/>
      <c r="E10" s="92" t="s">
        <v>19</v>
      </c>
      <c r="F10" s="91"/>
      <c r="G10" s="92" t="s">
        <v>19</v>
      </c>
      <c r="H10" s="91"/>
      <c r="I10" s="92" t="s">
        <v>19</v>
      </c>
    </row>
    <row r="11" spans="1:9" ht="15">
      <c r="A11" s="40" t="s">
        <v>21</v>
      </c>
      <c r="B11" s="41"/>
      <c r="C11" s="42">
        <f>C5-C9</f>
        <v>290479152</v>
      </c>
      <c r="D11" s="41"/>
      <c r="E11" s="42">
        <f>E5-E9</f>
        <v>341307992</v>
      </c>
      <c r="F11" s="41"/>
      <c r="G11" s="42">
        <f>G5-G9</f>
        <v>3081192312</v>
      </c>
      <c r="H11" s="41" t="s">
        <v>19</v>
      </c>
      <c r="I11" s="42">
        <f>I5-I9</f>
        <v>2929371106</v>
      </c>
    </row>
    <row r="12" spans="1:9" ht="15">
      <c r="A12" s="7" t="s">
        <v>22</v>
      </c>
      <c r="B12" s="91"/>
      <c r="C12" s="92"/>
      <c r="D12" s="91"/>
      <c r="E12" s="92"/>
      <c r="F12" s="91"/>
      <c r="G12" s="92"/>
      <c r="H12" s="91"/>
      <c r="I12" s="92"/>
    </row>
    <row r="13" spans="1:9" ht="15">
      <c r="A13" s="7" t="s">
        <v>23</v>
      </c>
      <c r="B13" s="91">
        <f>'[3]9% NOV'!B13+'[3]11% NOV'!B13+'[3]245% NOV'!B13</f>
        <v>119321</v>
      </c>
      <c r="C13" s="92"/>
      <c r="D13" s="91">
        <f>'[4]SUM NOV 22'!$B$13</f>
        <v>189306</v>
      </c>
      <c r="E13" s="92"/>
      <c r="F13" s="91">
        <f>+B13+'[3]SUM OCT 23'!F13</f>
        <v>1880276</v>
      </c>
      <c r="G13" s="92"/>
      <c r="H13" s="91">
        <f>'[4]SUM NOV 22'!$F$13</f>
        <v>1925915</v>
      </c>
      <c r="I13" s="92"/>
    </row>
    <row r="14" spans="1:9" ht="15">
      <c r="A14" s="7" t="s">
        <v>24</v>
      </c>
      <c r="B14" s="91" t="s">
        <v>19</v>
      </c>
      <c r="C14" s="92">
        <f>B13</f>
        <v>119321</v>
      </c>
      <c r="D14" s="91" t="s">
        <v>19</v>
      </c>
      <c r="E14" s="92">
        <f>D13</f>
        <v>189306</v>
      </c>
      <c r="F14" s="91" t="s">
        <v>19</v>
      </c>
      <c r="G14" s="92">
        <f>F13</f>
        <v>1880276</v>
      </c>
      <c r="H14" s="91" t="s">
        <v>19</v>
      </c>
      <c r="I14" s="92">
        <f>H13</f>
        <v>1925915</v>
      </c>
    </row>
    <row r="15" spans="1:9" ht="15">
      <c r="A15" s="7" t="s">
        <v>25</v>
      </c>
      <c r="B15" s="91">
        <f>'[3]9% NOV'!B15+'[3]11% NOV'!B15+'[3]245% NOV'!B15</f>
        <v>8627262</v>
      </c>
      <c r="C15" s="92"/>
      <c r="D15" s="91">
        <f>'[4]SUM NOV 22'!$B$15</f>
        <v>10144609</v>
      </c>
      <c r="E15" s="92"/>
      <c r="F15" s="91">
        <f>+B15+'[3]SUM OCT 23'!F15</f>
        <v>91024378</v>
      </c>
      <c r="G15" s="92"/>
      <c r="H15" s="91">
        <f>'[4]SUM NOV 22'!$F$15</f>
        <v>86341655</v>
      </c>
      <c r="I15" s="92"/>
    </row>
    <row r="16" spans="1:9" ht="15">
      <c r="A16" s="7"/>
      <c r="B16" s="91"/>
      <c r="C16" s="92">
        <f>C14+B15</f>
        <v>8746583</v>
      </c>
      <c r="D16" s="91"/>
      <c r="E16" s="92">
        <f>E14+D15</f>
        <v>10333915</v>
      </c>
      <c r="F16" s="91"/>
      <c r="G16" s="92">
        <f>G14+F15</f>
        <v>92904654</v>
      </c>
      <c r="H16" s="91"/>
      <c r="I16" s="92">
        <f>I14+H15</f>
        <v>88267570</v>
      </c>
    </row>
    <row r="17" spans="1:9" ht="15">
      <c r="A17" s="40" t="s">
        <v>26</v>
      </c>
      <c r="B17" s="41"/>
      <c r="C17" s="42">
        <f>C11-C16</f>
        <v>281732569</v>
      </c>
      <c r="D17" s="41"/>
      <c r="E17" s="42">
        <f>E11-E16</f>
        <v>330974077</v>
      </c>
      <c r="F17" s="41"/>
      <c r="G17" s="42">
        <f>G11-G16</f>
        <v>2988287658</v>
      </c>
      <c r="H17" s="41"/>
      <c r="I17" s="42">
        <f>I11-I16</f>
        <v>2841103536</v>
      </c>
    </row>
    <row r="18" spans="1:9" ht="15">
      <c r="A18" s="7" t="s">
        <v>27</v>
      </c>
      <c r="B18" s="91"/>
      <c r="C18" s="92"/>
      <c r="D18" s="91"/>
      <c r="E18" s="92"/>
      <c r="F18" s="91"/>
      <c r="G18" s="92"/>
      <c r="H18" s="91"/>
      <c r="I18" s="92"/>
    </row>
    <row r="19" spans="1:9" ht="15">
      <c r="A19" s="7" t="s">
        <v>28</v>
      </c>
      <c r="B19" s="91">
        <f>'[3]9% NOV'!B19+'[3]11% NOV'!B19+'[3]245% NOV'!B19</f>
        <v>437175</v>
      </c>
      <c r="C19" s="92"/>
      <c r="D19" s="91">
        <f>'[4]SUM NOV 22'!$B$19</f>
        <v>198103</v>
      </c>
      <c r="E19" s="92"/>
      <c r="F19" s="91">
        <f>+B19+'[3]SUM OCT 23'!F19</f>
        <v>3821767</v>
      </c>
      <c r="G19" s="92"/>
      <c r="H19" s="91">
        <f>'[4]SUM NOV 22'!$F$19</f>
        <v>4209222</v>
      </c>
      <c r="I19" s="92"/>
    </row>
    <row r="20" spans="1:9" ht="15">
      <c r="A20" s="7" t="s">
        <v>76</v>
      </c>
      <c r="B20" s="91">
        <f>'[3]9% NOV'!B20+'[3]11% NOV'!B20+'[3]245% NOV'!B20</f>
        <v>0</v>
      </c>
      <c r="C20" s="92"/>
      <c r="D20" s="91">
        <f>'[4]SUM NOV 22'!$B$20</f>
        <v>0</v>
      </c>
      <c r="E20" s="92"/>
      <c r="F20" s="91">
        <f>+B20+'[3]SUM OCT 23'!F20</f>
        <v>0</v>
      </c>
      <c r="G20" s="92"/>
      <c r="H20" s="91">
        <f>'[4]SUM NOV 22'!$F$20</f>
        <v>0</v>
      </c>
      <c r="I20" s="92"/>
    </row>
    <row r="21" spans="1:9" ht="15">
      <c r="A21" s="7" t="s">
        <v>29</v>
      </c>
      <c r="B21" s="91">
        <f>'[3]9% NOV'!B21+'[3]11% NOV'!B21+'[3]245% NOV'!B21</f>
        <v>0</v>
      </c>
      <c r="C21" s="92"/>
      <c r="D21" s="91">
        <f>'[4]SUM NOV 22'!$B$21</f>
        <v>319</v>
      </c>
      <c r="E21" s="92"/>
      <c r="F21" s="91">
        <f>+B21+'[3]SUM OCT 23'!F21</f>
        <v>6599</v>
      </c>
      <c r="G21" s="92"/>
      <c r="H21" s="91">
        <f>'[4]SUM NOV 22'!$F$21</f>
        <v>5955</v>
      </c>
      <c r="I21" s="92"/>
    </row>
    <row r="22" spans="1:9" ht="15">
      <c r="A22" s="7" t="s">
        <v>61</v>
      </c>
      <c r="B22" s="91">
        <f>'[3]9% NOV'!B22+'[3]11% NOV'!B22+'[3]245% NOV'!B22</f>
        <v>160055</v>
      </c>
      <c r="C22" s="92"/>
      <c r="D22" s="91">
        <f>'[4]SUM NOV 22'!$B$22</f>
        <v>79105</v>
      </c>
      <c r="E22" s="92"/>
      <c r="F22" s="91">
        <f>+B22+'[3]SUM OCT 23'!F22</f>
        <v>1903098</v>
      </c>
      <c r="G22" s="92"/>
      <c r="H22" s="91">
        <f>'[4]SUM NOV 22'!$F$22</f>
        <v>2269831</v>
      </c>
      <c r="I22" s="92"/>
    </row>
    <row r="23" spans="1:9" ht="15">
      <c r="A23" s="7" t="s">
        <v>30</v>
      </c>
      <c r="B23" s="91">
        <f>'[3]9% NOV'!B23+'[3]11% NOV'!B23+'[3]245% NOV'!B23</f>
        <v>1363570</v>
      </c>
      <c r="C23" s="92"/>
      <c r="D23" s="91">
        <f>'[4]SUM NOV 22'!$B$23</f>
        <v>688578</v>
      </c>
      <c r="E23" s="92"/>
      <c r="F23" s="91">
        <f>+B23+'[3]SUM OCT 23'!F23</f>
        <v>7714702</v>
      </c>
      <c r="G23" s="92"/>
      <c r="H23" s="91">
        <f>'[4]SUM NOV 22'!$F$23</f>
        <v>5311293</v>
      </c>
      <c r="I23" s="92"/>
    </row>
    <row r="24" spans="1:9" ht="15">
      <c r="A24" s="7" t="s">
        <v>31</v>
      </c>
      <c r="B24" s="91">
        <f>'[3]9% NOV'!B24+'[3]11% NOV'!B24+'[3]245% NOV'!B24</f>
        <v>0</v>
      </c>
      <c r="C24" s="92"/>
      <c r="D24" s="91">
        <f>'[4]SUM NOV 22'!$B$24</f>
        <v>1555055</v>
      </c>
      <c r="E24" s="92"/>
      <c r="F24" s="91">
        <f>+B24+'[3]SUM OCT 23'!F24</f>
        <v>4830991</v>
      </c>
      <c r="G24" s="92"/>
      <c r="H24" s="91">
        <f>'[4]SUM NOV 22'!$F$24</f>
        <v>8161897</v>
      </c>
      <c r="I24" s="92"/>
    </row>
    <row r="25" spans="1:9" ht="15">
      <c r="A25" s="7" t="s">
        <v>32</v>
      </c>
      <c r="B25" s="91">
        <f>'[3]9% NOV'!B25+'[3]11% NOV'!B25+'[3]245% NOV'!B25</f>
        <v>148349</v>
      </c>
      <c r="C25" s="92"/>
      <c r="D25" s="91">
        <f>'[4]SUM NOV 22'!$B$25</f>
        <v>72317</v>
      </c>
      <c r="E25" s="92"/>
      <c r="F25" s="91">
        <f>+B25+'[3]SUM OCT 23'!F25</f>
        <v>2575998</v>
      </c>
      <c r="G25" s="92"/>
      <c r="H25" s="91">
        <f>'[4]SUM NOV 22'!$F$25</f>
        <v>3604978</v>
      </c>
      <c r="I25" s="92"/>
    </row>
    <row r="26" spans="1:9" ht="15">
      <c r="A26" s="7" t="s">
        <v>70</v>
      </c>
      <c r="B26" s="91">
        <f>'[3]245% NOV'!B26</f>
        <v>2126984</v>
      </c>
      <c r="C26" s="92"/>
      <c r="D26" s="91">
        <f>'[4]SUM NOV 22'!$B$26</f>
        <v>2565987</v>
      </c>
      <c r="E26" s="92"/>
      <c r="F26" s="91">
        <f>B26+'[3]SUM OCT 23'!F26</f>
        <v>14429810</v>
      </c>
      <c r="G26" s="92"/>
      <c r="H26" s="91">
        <f>'[4]SUM NOV 22'!$F$26</f>
        <v>15019433</v>
      </c>
      <c r="I26" s="92"/>
    </row>
    <row r="27" spans="1:9" ht="15">
      <c r="A27" s="7"/>
      <c r="B27" s="91"/>
      <c r="C27" s="92"/>
      <c r="D27" s="91"/>
      <c r="E27" s="92"/>
      <c r="F27" s="91"/>
      <c r="G27" s="92"/>
      <c r="H27" s="91"/>
      <c r="I27" s="92"/>
    </row>
    <row r="28" spans="1:9" ht="15">
      <c r="A28" s="7" t="s">
        <v>7</v>
      </c>
      <c r="B28" s="91"/>
      <c r="C28" s="92">
        <f>B19+B20+B21+B22+B23+B24+B25+B26</f>
        <v>4236133</v>
      </c>
      <c r="D28" s="91"/>
      <c r="E28" s="92">
        <f>D19+D20+D21+D22+D23+D24+D25+D26</f>
        <v>5159464</v>
      </c>
      <c r="F28" s="91"/>
      <c r="G28" s="92">
        <f>F19+F20+F21+F22+F23+F24+F25+F26</f>
        <v>35282965</v>
      </c>
      <c r="H28" s="91"/>
      <c r="I28" s="92">
        <f>H19+H20+H21+H22+H23+H24+H25+H26</f>
        <v>38582609</v>
      </c>
    </row>
    <row r="29" spans="1:9" ht="15">
      <c r="A29" s="7"/>
      <c r="B29" s="91"/>
      <c r="C29" s="92" t="s">
        <v>19</v>
      </c>
      <c r="D29" s="91"/>
      <c r="E29" s="92" t="s">
        <v>19</v>
      </c>
      <c r="F29" s="91"/>
      <c r="G29" s="92" t="s">
        <v>19</v>
      </c>
      <c r="H29" s="91"/>
      <c r="I29" s="92" t="s">
        <v>19</v>
      </c>
    </row>
    <row r="30" spans="1:9" ht="15.75" thickBot="1">
      <c r="A30" s="40" t="s">
        <v>33</v>
      </c>
      <c r="B30" s="41"/>
      <c r="C30" s="42">
        <f>C17-C28</f>
        <v>277496436</v>
      </c>
      <c r="D30" s="41"/>
      <c r="E30" s="42">
        <f>E17-E28</f>
        <v>325814613</v>
      </c>
      <c r="F30" s="41"/>
      <c r="G30" s="42">
        <f>G17-G28</f>
        <v>2953004693</v>
      </c>
      <c r="H30" s="41"/>
      <c r="I30" s="42">
        <f>I17-I28</f>
        <v>2802520927</v>
      </c>
    </row>
    <row r="31" spans="1:9" ht="15.75" thickTop="1">
      <c r="A31" s="93" t="s">
        <v>19</v>
      </c>
      <c r="B31" s="94" t="s">
        <v>19</v>
      </c>
      <c r="C31" s="95"/>
      <c r="D31" s="94" t="s">
        <v>19</v>
      </c>
      <c r="E31" s="95"/>
      <c r="F31" s="94" t="s">
        <v>19</v>
      </c>
      <c r="G31" s="95"/>
      <c r="H31" s="94"/>
      <c r="I31" s="95"/>
    </row>
    <row r="32" spans="1:9" ht="15">
      <c r="A32" s="7" t="s">
        <v>77</v>
      </c>
      <c r="B32" s="91"/>
      <c r="C32" s="92">
        <f>'[3]9% NOV'!C32+'[3]11% NOV'!C32+'[3]245% NOV'!C32</f>
        <v>125352564</v>
      </c>
      <c r="D32" s="91"/>
      <c r="E32" s="92">
        <f>'[4]SUM NOV 22'!$C$32</f>
        <v>86997576</v>
      </c>
      <c r="F32" s="91"/>
      <c r="G32" s="92">
        <f>+C32+'[3]SUM OCT 23'!G32</f>
        <v>1319559431</v>
      </c>
      <c r="H32" s="91"/>
      <c r="I32" s="92">
        <f>'[4]SUM NOV 22'!$G$32</f>
        <v>1514237062</v>
      </c>
    </row>
    <row r="33" spans="1:9" ht="15">
      <c r="A33" s="7" t="s">
        <v>34</v>
      </c>
      <c r="B33" s="91">
        <f>'[3]9% NOV'!B33+'[3]11% NOV'!B33+'[3]245% NOV'!B33</f>
        <v>6441483</v>
      </c>
      <c r="C33" s="92"/>
      <c r="D33" s="91">
        <f>'[4]SUM NOV 22'!$B$33</f>
        <v>10010914</v>
      </c>
      <c r="E33" s="92"/>
      <c r="F33" s="91">
        <f>+B33+'[3]SUM OCT 23'!F33</f>
        <v>76096339</v>
      </c>
      <c r="G33" s="92"/>
      <c r="H33" s="91">
        <f>'[4]SUM NOV 22'!$F$33</f>
        <v>99015167</v>
      </c>
      <c r="I33" s="92"/>
    </row>
    <row r="34" spans="1:9" ht="15">
      <c r="A34" s="7" t="s">
        <v>35</v>
      </c>
      <c r="B34" s="91">
        <f>'[3]9% NOV'!B34+'[3]11% NOV'!B34+'[3]245% NOV'!B34</f>
        <v>28969</v>
      </c>
      <c r="C34" s="92"/>
      <c r="D34" s="91">
        <f>'[4]SUM NOV 22'!$B$34</f>
        <v>73757</v>
      </c>
      <c r="E34" s="92"/>
      <c r="F34" s="91">
        <f>+B34+'[3]SUM OCT 23'!F34</f>
        <v>482750</v>
      </c>
      <c r="G34" s="92"/>
      <c r="H34" s="91">
        <f>'[4]SUM NOV 22'!$F$34</f>
        <v>713485</v>
      </c>
      <c r="I34" s="92"/>
    </row>
    <row r="35" spans="1:9" ht="15">
      <c r="A35" s="7" t="s">
        <v>36</v>
      </c>
      <c r="B35" s="91">
        <f>'[3]9% NOV'!B35+'[3]11% NOV'!B35+'[3]245% NOV'!B35</f>
        <v>0</v>
      </c>
      <c r="C35" s="92"/>
      <c r="D35" s="91">
        <f>'[4]SUM NOV 22'!$B$35</f>
        <v>0</v>
      </c>
      <c r="E35" s="92"/>
      <c r="F35" s="91">
        <f>+B35+'[3]SUM OCT 23'!F35</f>
        <v>0</v>
      </c>
      <c r="G35" s="92"/>
      <c r="H35" s="91">
        <f>'[4]SUM NOV 22'!$F$35</f>
        <v>0</v>
      </c>
      <c r="I35" s="92"/>
    </row>
    <row r="36" spans="1:9" ht="15">
      <c r="A36" s="7" t="s">
        <v>37</v>
      </c>
      <c r="B36" s="91">
        <f>'[3]9% NOV'!B36+'[3]11% NOV'!B36+'[3]245% NOV'!B36</f>
        <v>23918684</v>
      </c>
      <c r="C36" s="92"/>
      <c r="D36" s="91">
        <f>'[4]SUM NOV 22'!$B$36</f>
        <v>29147905</v>
      </c>
      <c r="E36" s="92"/>
      <c r="F36" s="91">
        <f>+B36+'[3]SUM OCT 23'!F36</f>
        <v>248250489</v>
      </c>
      <c r="G36" s="92"/>
      <c r="H36" s="91">
        <f>'[4]SUM NOV 22'!$F$36</f>
        <v>274790884</v>
      </c>
      <c r="I36" s="92"/>
    </row>
    <row r="37" spans="1:9" ht="15">
      <c r="A37" s="7" t="s">
        <v>24</v>
      </c>
      <c r="B37" s="91"/>
      <c r="C37" s="92">
        <f>B33+B34+B35+B36</f>
        <v>30389136</v>
      </c>
      <c r="D37" s="91"/>
      <c r="E37" s="92">
        <f>D33+D34+D35+D36</f>
        <v>39232576</v>
      </c>
      <c r="F37" s="91"/>
      <c r="G37" s="92">
        <f>F33+F34+F35+F36</f>
        <v>324829578</v>
      </c>
      <c r="H37" s="91"/>
      <c r="I37" s="92">
        <f>H33+H34+H35+H36</f>
        <v>374519536</v>
      </c>
    </row>
    <row r="38" spans="1:9" ht="15">
      <c r="A38" s="7" t="s">
        <v>78</v>
      </c>
      <c r="B38" s="91">
        <f>'[3]9% NOV'!B38+'[3]11% NOV'!B38+'[3]245% NOV'!B38</f>
        <v>1719036</v>
      </c>
      <c r="C38" s="92"/>
      <c r="D38" s="91">
        <f>'[4]SUM NOV 22'!$B$38</f>
        <v>824276</v>
      </c>
      <c r="E38" s="92"/>
      <c r="F38" s="91">
        <f>+B38+'[3]SUM OCT 23'!F38</f>
        <v>18232500</v>
      </c>
      <c r="G38" s="92"/>
      <c r="H38" s="91">
        <f>'[4]SUM NOV 22'!$F$38</f>
        <v>21290920</v>
      </c>
      <c r="I38" s="92"/>
    </row>
    <row r="39" spans="1:9" ht="15">
      <c r="A39" s="7"/>
      <c r="B39" s="91" t="s">
        <v>19</v>
      </c>
      <c r="C39" s="92"/>
      <c r="D39" s="91" t="s">
        <v>19</v>
      </c>
      <c r="E39" s="92"/>
      <c r="F39" s="91" t="s">
        <v>19</v>
      </c>
      <c r="G39" s="92"/>
      <c r="H39" s="91" t="s">
        <v>19</v>
      </c>
      <c r="I39" s="92"/>
    </row>
    <row r="40" spans="1:9" ht="15">
      <c r="A40" s="40" t="s">
        <v>38</v>
      </c>
      <c r="B40" s="41"/>
      <c r="C40" s="42">
        <f>SUM((C32)-(C37+B38))</f>
        <v>93244392</v>
      </c>
      <c r="D40" s="41"/>
      <c r="E40" s="42">
        <f>SUM((E32)-(E37+D38))</f>
        <v>46940724</v>
      </c>
      <c r="F40" s="41"/>
      <c r="G40" s="42">
        <f>SUM((G32)-(G37+F38))</f>
        <v>976497353</v>
      </c>
      <c r="H40" s="41"/>
      <c r="I40" s="42">
        <f>SUM((I32)-(I37+H38))</f>
        <v>1118426606</v>
      </c>
    </row>
    <row r="41" spans="1:9" ht="15">
      <c r="A41" s="7" t="s">
        <v>39</v>
      </c>
      <c r="B41" s="91">
        <f>'[3]9% NOV'!B41+'[3]11% NOV'!B41+'[3]245% NOV'!B41</f>
        <v>1470112</v>
      </c>
      <c r="C41" s="92"/>
      <c r="D41" s="91">
        <f>'[4]SUM NOV 22'!$B$41</f>
        <v>2682318</v>
      </c>
      <c r="E41" s="92"/>
      <c r="F41" s="91">
        <f>+B41+'[3]SUM OCT 23'!F41</f>
        <v>20884027</v>
      </c>
      <c r="G41" s="92"/>
      <c r="H41" s="91">
        <f>'[4]SUM NOV 22'!$F$41</f>
        <v>33506644</v>
      </c>
      <c r="I41" s="92"/>
    </row>
    <row r="42" spans="1:9" ht="15">
      <c r="A42" s="7" t="s">
        <v>82</v>
      </c>
      <c r="B42" s="91">
        <f>'[3]245% NOV'!B42</f>
        <v>198981</v>
      </c>
      <c r="C42" s="92"/>
      <c r="D42" s="91">
        <f>'[4]SUM NOV 22'!$B$42</f>
        <v>864745</v>
      </c>
      <c r="E42" s="92"/>
      <c r="F42" s="91">
        <f>B42+'[3]SUM OCT 23'!F42</f>
        <v>1465933</v>
      </c>
      <c r="G42" s="92"/>
      <c r="H42" s="91">
        <f>'[4]SUM NOV 22'!$F$42</f>
        <v>2149296</v>
      </c>
      <c r="I42" s="92"/>
    </row>
    <row r="43" spans="1:9" ht="15">
      <c r="A43" s="7" t="s">
        <v>40</v>
      </c>
      <c r="B43" s="91">
        <f>'[3]9% NOV'!B43+'[3]11% NOV'!B43+'[3]245% NOV'!B43</f>
        <v>731</v>
      </c>
      <c r="C43" s="92"/>
      <c r="D43" s="91">
        <f>'[4]SUM NOV 22'!$B$43</f>
        <v>2489</v>
      </c>
      <c r="E43" s="92"/>
      <c r="F43" s="91">
        <f>+B43+'[3]SUM OCT 23'!F43</f>
        <v>10250</v>
      </c>
      <c r="G43" s="92"/>
      <c r="H43" s="91">
        <f>'[4]SUM NOV 22'!$F$43</f>
        <v>6744</v>
      </c>
      <c r="I43" s="92"/>
    </row>
    <row r="44" spans="1:9" ht="15">
      <c r="A44" s="7"/>
      <c r="B44" s="91" t="s">
        <v>19</v>
      </c>
      <c r="C44" s="92"/>
      <c r="D44" s="91" t="s">
        <v>19</v>
      </c>
      <c r="E44" s="92"/>
      <c r="F44" s="91" t="s">
        <v>19</v>
      </c>
      <c r="G44" s="92"/>
      <c r="H44" s="91" t="s">
        <v>19</v>
      </c>
      <c r="I44" s="92"/>
    </row>
    <row r="45" spans="1:9" ht="15">
      <c r="A45" s="7" t="s">
        <v>7</v>
      </c>
      <c r="B45" s="91">
        <f>B41+B42+B43</f>
        <v>1669824</v>
      </c>
      <c r="C45" s="92"/>
      <c r="D45" s="91">
        <f>D41+D42+D43</f>
        <v>3549552</v>
      </c>
      <c r="E45" s="92"/>
      <c r="F45" s="91">
        <f>F41+F42+F43</f>
        <v>22360210</v>
      </c>
      <c r="G45" s="92"/>
      <c r="H45" s="91">
        <f>H41+H42+H43</f>
        <v>35662684</v>
      </c>
      <c r="I45" s="92"/>
    </row>
    <row r="46" spans="1:9" ht="15.75" thickBot="1">
      <c r="A46" s="40" t="s">
        <v>64</v>
      </c>
      <c r="B46" s="41"/>
      <c r="C46" s="42">
        <f>C40-B45</f>
        <v>91574568</v>
      </c>
      <c r="D46" s="41"/>
      <c r="E46" s="42">
        <f>E40-D45</f>
        <v>43391172</v>
      </c>
      <c r="F46" s="41"/>
      <c r="G46" s="42">
        <f>G40-F45</f>
        <v>954137143</v>
      </c>
      <c r="H46" s="41"/>
      <c r="I46" s="42">
        <f>I40-H45</f>
        <v>1082763922</v>
      </c>
    </row>
    <row r="47" spans="1:9" ht="15.75" thickTop="1">
      <c r="A47" s="96"/>
      <c r="B47" s="94"/>
      <c r="C47" s="95"/>
      <c r="D47" s="94"/>
      <c r="E47" s="95"/>
      <c r="F47" s="94"/>
      <c r="G47" s="95"/>
      <c r="H47" s="94"/>
      <c r="I47" s="95"/>
    </row>
    <row r="48" spans="1:9" ht="15.75" thickBot="1">
      <c r="A48" s="40" t="s">
        <v>41</v>
      </c>
      <c r="B48" s="41"/>
      <c r="C48" s="42">
        <f>C30+C46</f>
        <v>369071004</v>
      </c>
      <c r="D48" s="41"/>
      <c r="E48" s="42">
        <f>E30+E46</f>
        <v>369205785</v>
      </c>
      <c r="F48" s="41"/>
      <c r="G48" s="42">
        <f>G30+G46</f>
        <v>3907141836</v>
      </c>
      <c r="H48" s="41"/>
      <c r="I48" s="42">
        <f>I30+I46</f>
        <v>3885284849</v>
      </c>
    </row>
    <row r="49" spans="1:9" ht="15.75" thickTop="1">
      <c r="A49" s="96"/>
      <c r="B49" s="94"/>
      <c r="C49" s="95"/>
      <c r="D49" s="94"/>
      <c r="E49" s="95"/>
      <c r="F49" s="94"/>
      <c r="G49" s="95"/>
      <c r="H49" s="94"/>
      <c r="I49" s="95"/>
    </row>
    <row r="50" spans="1:9" ht="15">
      <c r="A50" s="7" t="s">
        <v>62</v>
      </c>
      <c r="B50" s="97"/>
      <c r="C50" s="92">
        <f>'[3]9% NOV'!C50+'[3]11% NOV'!C50+'[3]245% NOV'!C50</f>
        <v>164948</v>
      </c>
      <c r="D50" s="91"/>
      <c r="E50" s="92">
        <f>'[4]SUM NOV 22'!$C$50</f>
        <v>271927</v>
      </c>
      <c r="F50" s="91"/>
      <c r="G50" s="92">
        <f>+C50+'[3]SUM OCT 23'!G50</f>
        <v>1857335</v>
      </c>
      <c r="H50" s="91"/>
      <c r="I50" s="92">
        <f>'[4]SUM NOV 22'!$G$50</f>
        <v>3069938</v>
      </c>
    </row>
    <row r="51" spans="1:9" ht="15">
      <c r="A51" s="7" t="s">
        <v>63</v>
      </c>
      <c r="B51" s="91"/>
      <c r="C51" s="92">
        <f>'[3]9% NOV'!C51+'[3]11% NOV'!C51+'[3]245% NOV'!C51</f>
        <v>-25343096</v>
      </c>
      <c r="D51" s="91"/>
      <c r="E51" s="92">
        <f>'[4]SUM NOV 22'!$C$51</f>
        <v>-28890184</v>
      </c>
      <c r="F51" s="91"/>
      <c r="G51" s="92">
        <f>+C51+'[3]SUM OCT 23'!G51</f>
        <v>-80560233</v>
      </c>
      <c r="H51" s="91"/>
      <c r="I51" s="92">
        <f>'[4]SUM NOV 22'!$G$51</f>
        <v>-121416305</v>
      </c>
    </row>
    <row r="52" spans="1:9" ht="15.75" thickBot="1">
      <c r="A52" s="43" t="s">
        <v>42</v>
      </c>
      <c r="B52" s="41"/>
      <c r="C52" s="42">
        <f>C50+C51</f>
        <v>-25178148</v>
      </c>
      <c r="D52" s="41"/>
      <c r="E52" s="42">
        <f>E50+E51</f>
        <v>-28618257</v>
      </c>
      <c r="F52" s="41"/>
      <c r="G52" s="42">
        <f>G50+G51</f>
        <v>-78702898</v>
      </c>
      <c r="H52" s="41"/>
      <c r="I52" s="42">
        <f>I50+I51</f>
        <v>-118346367</v>
      </c>
    </row>
    <row r="53" spans="1:9" ht="15.75" thickTop="1">
      <c r="A53" s="96"/>
      <c r="B53" s="94"/>
      <c r="C53" s="95"/>
      <c r="D53" s="94"/>
      <c r="E53" s="95"/>
      <c r="F53" s="94"/>
      <c r="G53" s="95"/>
      <c r="H53" s="94"/>
      <c r="I53" s="95"/>
    </row>
    <row r="54" spans="1:9" ht="15.75" thickBot="1">
      <c r="A54" s="40" t="s">
        <v>43</v>
      </c>
      <c r="B54" s="41"/>
      <c r="C54" s="42">
        <f>C48+C52</f>
        <v>343892856</v>
      </c>
      <c r="D54" s="41"/>
      <c r="E54" s="42">
        <f>E48+E52</f>
        <v>340587528</v>
      </c>
      <c r="F54" s="41"/>
      <c r="G54" s="42">
        <f>G48+G52</f>
        <v>3828438938</v>
      </c>
      <c r="H54" s="41"/>
      <c r="I54" s="42">
        <f>I48+I52</f>
        <v>3766938482</v>
      </c>
    </row>
    <row r="55" spans="1:9" ht="15.75" thickTop="1">
      <c r="A55" s="96"/>
      <c r="B55" s="94"/>
      <c r="C55" s="95"/>
      <c r="D55" s="94"/>
      <c r="E55" s="95"/>
      <c r="F55" s="94"/>
      <c r="G55" s="95"/>
      <c r="H55" s="94"/>
      <c r="I55" s="95"/>
    </row>
    <row r="56" spans="1:9" ht="15">
      <c r="A56" s="7" t="s">
        <v>44</v>
      </c>
      <c r="B56" s="91"/>
      <c r="C56" s="92">
        <f>'[3]9% NOV'!C56+'[3]11% NOV'!C56+'[3]245% NOV'!C56</f>
        <v>246155</v>
      </c>
      <c r="D56" s="91"/>
      <c r="E56" s="92">
        <f>'[4]SUM NOV 22'!$C$56</f>
        <v>0</v>
      </c>
      <c r="F56" s="91"/>
      <c r="G56" s="92">
        <f>+C56+'[3]SUM OCT 23'!G56</f>
        <v>1408570</v>
      </c>
      <c r="H56" s="91"/>
      <c r="I56" s="92">
        <f>'[4]SUM NOV 22'!$G$56</f>
        <v>4059764</v>
      </c>
    </row>
    <row r="57" spans="1:9" ht="15">
      <c r="A57" s="7" t="s">
        <v>12</v>
      </c>
      <c r="B57" s="91"/>
      <c r="C57" s="92">
        <f>'[3]9% NOV'!C57+'[3]11% NOV'!C57+'[3]245% NOV'!C57</f>
        <v>0</v>
      </c>
      <c r="D57" s="91"/>
      <c r="E57" s="92">
        <f>'[4]SUM NOV 22'!$C$57</f>
        <v>0</v>
      </c>
      <c r="F57" s="91"/>
      <c r="G57" s="92">
        <f>+C57+'[3]SUM OCT 23'!G57</f>
        <v>-27212</v>
      </c>
      <c r="H57" s="91"/>
      <c r="I57" s="92">
        <f>'[4]SUM NOV 22'!$G$57</f>
        <v>-10004</v>
      </c>
    </row>
    <row r="58" spans="1:9" ht="15">
      <c r="A58" s="44" t="s">
        <v>83</v>
      </c>
      <c r="B58" s="45"/>
      <c r="C58" s="46">
        <f>C56+C57</f>
        <v>246155</v>
      </c>
      <c r="D58" s="45"/>
      <c r="E58" s="46">
        <f>E56+E57</f>
        <v>0</v>
      </c>
      <c r="F58" s="45"/>
      <c r="G58" s="46">
        <f>G56+G57</f>
        <v>1381358</v>
      </c>
      <c r="H58" s="45"/>
      <c r="I58" s="46">
        <f>I56+I57</f>
        <v>4049760</v>
      </c>
    </row>
    <row r="59" spans="1:9" ht="15">
      <c r="A59" s="8"/>
      <c r="B59" s="98"/>
      <c r="C59" s="98"/>
      <c r="D59" s="98"/>
      <c r="E59" s="98"/>
      <c r="F59" s="98"/>
      <c r="G59" s="98"/>
      <c r="H59" s="98"/>
      <c r="I59" s="98"/>
    </row>
    <row r="60" spans="1:9" ht="15">
      <c r="A60" s="99" t="s">
        <v>87</v>
      </c>
      <c r="B60" s="100"/>
      <c r="C60" s="100"/>
      <c r="D60" s="100"/>
      <c r="E60" s="100"/>
      <c r="F60" s="100"/>
      <c r="G60" s="100"/>
      <c r="H60" s="101"/>
      <c r="I60" s="101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75" zoomScalePageLayoutView="0" workbookViewId="0" topLeftCell="A4">
      <selection activeCell="A4" sqref="A4"/>
    </sheetView>
  </sheetViews>
  <sheetFormatPr defaultColWidth="9.140625" defaultRowHeight="12.75"/>
  <cols>
    <col min="1" max="4" width="18.00390625" style="0" bestFit="1" customWidth="1"/>
    <col min="5" max="5" width="19.421875" style="0" bestFit="1" customWidth="1"/>
    <col min="6" max="6" width="21.140625" style="0" customWidth="1"/>
    <col min="7" max="7" width="23.421875" style="0" customWidth="1"/>
  </cols>
  <sheetData>
    <row r="1" spans="1:12" ht="15">
      <c r="A1" s="10" t="s">
        <v>67</v>
      </c>
      <c r="B1" s="10"/>
      <c r="C1" s="10"/>
      <c r="D1" s="10"/>
      <c r="E1" s="10"/>
      <c r="F1" s="10"/>
      <c r="G1" s="10"/>
      <c r="H1" s="1"/>
      <c r="I1" s="1"/>
      <c r="J1" s="1"/>
      <c r="K1" s="1"/>
      <c r="L1" s="1"/>
    </row>
    <row r="2" spans="1:12" ht="15">
      <c r="A2" s="10" t="s">
        <v>45</v>
      </c>
      <c r="B2" s="19"/>
      <c r="C2" s="10"/>
      <c r="D2" s="10"/>
      <c r="E2" s="10"/>
      <c r="F2" s="10"/>
      <c r="G2" s="10"/>
      <c r="H2" s="1"/>
      <c r="I2" s="1"/>
      <c r="J2" s="1"/>
      <c r="K2" s="1"/>
      <c r="L2" s="1"/>
    </row>
    <row r="3" spans="1:12" ht="15">
      <c r="A3" s="20"/>
      <c r="B3" s="20"/>
      <c r="C3" s="20"/>
      <c r="D3" s="20"/>
      <c r="E3" s="20"/>
      <c r="F3" s="20"/>
      <c r="G3" s="20"/>
      <c r="H3" s="1"/>
      <c r="I3" s="1"/>
      <c r="J3" s="1"/>
      <c r="K3" s="1"/>
      <c r="L3" s="1"/>
    </row>
    <row r="4" spans="1:12" ht="15">
      <c r="A4" s="7"/>
      <c r="B4" s="11" t="s">
        <v>65</v>
      </c>
      <c r="C4" s="11" t="s">
        <v>66</v>
      </c>
      <c r="D4" s="11" t="s">
        <v>68</v>
      </c>
      <c r="E4" s="11" t="s">
        <v>72</v>
      </c>
      <c r="F4" s="11" t="s">
        <v>73</v>
      </c>
      <c r="G4" s="11" t="s">
        <v>46</v>
      </c>
      <c r="H4" s="5"/>
      <c r="I4" s="1"/>
      <c r="J4" s="1"/>
      <c r="K4" s="1"/>
      <c r="L4" s="1"/>
    </row>
    <row r="5" spans="1:12" ht="15">
      <c r="A5" s="7"/>
      <c r="B5" s="12"/>
      <c r="C5" s="12"/>
      <c r="D5" s="12"/>
      <c r="E5" s="12"/>
      <c r="F5" s="11" t="s">
        <v>74</v>
      </c>
      <c r="G5" s="11" t="s">
        <v>47</v>
      </c>
      <c r="H5" s="1"/>
      <c r="I5" s="1"/>
      <c r="J5" s="1"/>
      <c r="K5" s="1"/>
      <c r="L5" s="1"/>
    </row>
    <row r="6" spans="1:12" ht="15">
      <c r="A6" s="7"/>
      <c r="B6" s="12"/>
      <c r="C6" s="12"/>
      <c r="D6" s="12"/>
      <c r="E6" s="12"/>
      <c r="F6" s="11"/>
      <c r="G6" s="11" t="s">
        <v>75</v>
      </c>
      <c r="H6" s="1"/>
      <c r="I6" s="1"/>
      <c r="J6" s="1"/>
      <c r="K6" s="1"/>
      <c r="L6" s="1"/>
    </row>
    <row r="7" spans="1:12" ht="15">
      <c r="A7" s="6" t="s">
        <v>48</v>
      </c>
      <c r="B7" s="21">
        <v>353891049</v>
      </c>
      <c r="C7" s="21">
        <v>344773630</v>
      </c>
      <c r="D7" s="13">
        <v>379259129</v>
      </c>
      <c r="E7" s="21">
        <v>349943475</v>
      </c>
      <c r="F7" s="36">
        <v>-0.07729716111856598</v>
      </c>
      <c r="G7" s="36">
        <v>-0.07729716111856598</v>
      </c>
      <c r="H7" s="1"/>
      <c r="I7" s="1"/>
      <c r="J7" s="1"/>
      <c r="K7" s="1"/>
      <c r="L7" s="1"/>
    </row>
    <row r="8" spans="1:12" ht="15">
      <c r="A8" s="7" t="s">
        <v>49</v>
      </c>
      <c r="B8" s="24">
        <v>285591731</v>
      </c>
      <c r="C8" s="24">
        <v>300865282</v>
      </c>
      <c r="D8" s="14">
        <v>309564323</v>
      </c>
      <c r="E8" s="37">
        <v>346050832</v>
      </c>
      <c r="F8" s="25">
        <v>0.11786406342438886</v>
      </c>
      <c r="G8" s="26">
        <v>0.010410294508962218</v>
      </c>
      <c r="H8" s="1"/>
      <c r="I8" s="1"/>
      <c r="J8" s="1"/>
      <c r="K8" s="1"/>
      <c r="L8" s="1"/>
    </row>
    <row r="9" spans="1:12" ht="15">
      <c r="A9" s="6" t="s">
        <v>50</v>
      </c>
      <c r="B9" s="21">
        <v>333767171</v>
      </c>
      <c r="C9" s="21">
        <v>286592359</v>
      </c>
      <c r="D9" s="13">
        <v>283563536</v>
      </c>
      <c r="E9" s="28">
        <v>326378222</v>
      </c>
      <c r="F9" s="36">
        <v>0.15098798175517178</v>
      </c>
      <c r="G9" s="36">
        <v>0.05140498753773945</v>
      </c>
      <c r="H9" s="1"/>
      <c r="I9" s="1"/>
      <c r="J9" s="1"/>
      <c r="K9" s="1"/>
      <c r="L9" s="1"/>
    </row>
    <row r="10" spans="1:12" ht="15">
      <c r="A10" s="7" t="s">
        <v>51</v>
      </c>
      <c r="B10" s="27">
        <v>328179139</v>
      </c>
      <c r="C10" s="27">
        <v>352566493</v>
      </c>
      <c r="D10" s="14">
        <v>381227368</v>
      </c>
      <c r="E10" s="27">
        <v>322908107</v>
      </c>
      <c r="F10" s="25">
        <v>-0.1529776345962654</v>
      </c>
      <c r="G10" s="26">
        <v>-0.0061566427417529546</v>
      </c>
      <c r="H10" s="1"/>
      <c r="I10" s="1"/>
      <c r="J10" s="1"/>
      <c r="K10" s="1"/>
      <c r="L10" s="1"/>
    </row>
    <row r="11" spans="1:12" ht="15">
      <c r="A11" s="6" t="s">
        <v>52</v>
      </c>
      <c r="B11" s="21">
        <v>260424200</v>
      </c>
      <c r="C11" s="21">
        <v>345115523</v>
      </c>
      <c r="D11" s="13">
        <v>336023357</v>
      </c>
      <c r="E11" s="28">
        <v>337619933</v>
      </c>
      <c r="F11" s="22">
        <v>0.004751383993821596</v>
      </c>
      <c r="G11" s="23">
        <v>-0.00398733050769683</v>
      </c>
      <c r="H11" s="1"/>
      <c r="I11" s="1"/>
      <c r="J11" s="1"/>
      <c r="K11" s="1"/>
      <c r="L11" s="1"/>
    </row>
    <row r="12" spans="1:12" ht="15">
      <c r="A12" s="8" t="s">
        <v>53</v>
      </c>
      <c r="B12" s="29">
        <v>307881098</v>
      </c>
      <c r="C12" s="29">
        <v>371066040</v>
      </c>
      <c r="D12" s="14">
        <v>356247415</v>
      </c>
      <c r="E12" s="29">
        <v>372244211</v>
      </c>
      <c r="F12" s="25">
        <v>0.04490361284446092</v>
      </c>
      <c r="G12" s="26">
        <v>0.00452598822547382</v>
      </c>
      <c r="H12" s="1"/>
      <c r="I12" s="1"/>
      <c r="J12" s="1"/>
      <c r="K12" s="1"/>
      <c r="L12" s="1"/>
    </row>
    <row r="13" spans="1:12" ht="15">
      <c r="A13" s="6" t="s">
        <v>54</v>
      </c>
      <c r="B13" s="21">
        <v>346985742</v>
      </c>
      <c r="C13" s="21">
        <v>376953404</v>
      </c>
      <c r="D13" s="13">
        <v>365471903</v>
      </c>
      <c r="E13" s="28">
        <v>370903677</v>
      </c>
      <c r="F13" s="36">
        <v>0.014862357284959332</v>
      </c>
      <c r="G13" s="36">
        <v>0.006092596745786502</v>
      </c>
      <c r="H13" s="1"/>
      <c r="I13" s="1"/>
      <c r="J13" s="1"/>
      <c r="K13" s="1"/>
      <c r="L13" s="1"/>
    </row>
    <row r="14" spans="1:12" ht="15">
      <c r="A14" s="9" t="s">
        <v>55</v>
      </c>
      <c r="B14" s="31">
        <v>342155114</v>
      </c>
      <c r="C14" s="31">
        <v>348668176</v>
      </c>
      <c r="D14" s="14">
        <v>323372345</v>
      </c>
      <c r="E14" s="29">
        <v>339737598</v>
      </c>
      <c r="F14" s="25">
        <v>0.05060807843663935</v>
      </c>
      <c r="G14" s="26">
        <v>0.011356399383629541</v>
      </c>
      <c r="H14" s="1"/>
      <c r="I14" s="1"/>
      <c r="J14" s="1"/>
      <c r="K14" s="1"/>
      <c r="L14" s="1"/>
    </row>
    <row r="15" spans="1:12" ht="15">
      <c r="A15" s="6" t="s">
        <v>56</v>
      </c>
      <c r="B15" s="21">
        <v>356005656</v>
      </c>
      <c r="C15" s="21">
        <v>365104722</v>
      </c>
      <c r="D15" s="13">
        <v>381451071</v>
      </c>
      <c r="E15" s="28">
        <v>370487128</v>
      </c>
      <c r="F15" s="36">
        <v>-0.028742724384695724</v>
      </c>
      <c r="G15" s="36">
        <v>0.006447873074662162</v>
      </c>
      <c r="H15" s="1"/>
      <c r="I15" s="1"/>
      <c r="J15" s="1"/>
      <c r="K15" s="1"/>
      <c r="L15" s="1"/>
    </row>
    <row r="16" spans="1:12" ht="15">
      <c r="A16" s="9" t="s">
        <v>57</v>
      </c>
      <c r="B16" s="32">
        <v>338890780</v>
      </c>
      <c r="C16" s="32">
        <v>384348041</v>
      </c>
      <c r="D16" s="15">
        <v>355076308</v>
      </c>
      <c r="E16" s="33">
        <v>348272899</v>
      </c>
      <c r="F16" s="25">
        <v>-0.01916041382293521</v>
      </c>
      <c r="G16" s="30">
        <v>0.013779111808412495</v>
      </c>
      <c r="H16" s="1"/>
      <c r="I16" s="1"/>
      <c r="J16" s="1"/>
      <c r="K16" s="1"/>
      <c r="L16" s="1"/>
    </row>
    <row r="17" spans="1:12" ht="15">
      <c r="A17" s="6" t="s">
        <v>58</v>
      </c>
      <c r="B17" s="21">
        <v>324535708</v>
      </c>
      <c r="C17" s="21">
        <v>335301457</v>
      </c>
      <c r="D17" s="13">
        <v>340587528</v>
      </c>
      <c r="E17" s="28">
        <v>343892856</v>
      </c>
      <c r="F17" s="22">
        <v>0.00970478284806718</v>
      </c>
      <c r="G17" s="23">
        <v>0.004353445148325856</v>
      </c>
      <c r="H17" s="1"/>
      <c r="I17" s="1"/>
      <c r="J17" s="1"/>
      <c r="K17" s="1"/>
      <c r="L17" s="1"/>
    </row>
    <row r="18" spans="1:12" ht="15">
      <c r="A18" s="9" t="s">
        <v>59</v>
      </c>
      <c r="B18" s="32">
        <v>328767832</v>
      </c>
      <c r="C18" s="32">
        <v>345208017</v>
      </c>
      <c r="D18" s="15">
        <v>358449848</v>
      </c>
      <c r="E18" s="33"/>
      <c r="F18" s="38" t="s">
        <v>19</v>
      </c>
      <c r="G18" s="30" t="s">
        <v>19</v>
      </c>
      <c r="H18" s="1"/>
      <c r="I18" s="1"/>
      <c r="J18" s="1"/>
      <c r="K18" s="1"/>
      <c r="L18" s="1"/>
    </row>
    <row r="19" spans="1:12" ht="18">
      <c r="A19" s="9"/>
      <c r="B19" s="34"/>
      <c r="C19" s="34"/>
      <c r="D19" s="16"/>
      <c r="E19" s="9"/>
      <c r="F19" s="9"/>
      <c r="G19" s="34"/>
      <c r="H19" s="1"/>
      <c r="I19" s="1"/>
      <c r="J19" s="1"/>
      <c r="K19" s="1"/>
      <c r="L19" s="1"/>
    </row>
    <row r="20" spans="2:12" ht="18">
      <c r="B20" s="8"/>
      <c r="C20" s="8"/>
      <c r="D20" s="17"/>
      <c r="G20" s="8"/>
      <c r="H20" s="1"/>
      <c r="I20" s="1"/>
      <c r="J20" s="1"/>
      <c r="K20" s="1"/>
      <c r="L20" s="1"/>
    </row>
    <row r="21" spans="1:12" ht="15">
      <c r="A21" s="6" t="s">
        <v>60</v>
      </c>
      <c r="B21" s="35">
        <v>3907075220</v>
      </c>
      <c r="C21" s="35">
        <v>4156563144</v>
      </c>
      <c r="D21" s="13">
        <v>4170294131</v>
      </c>
      <c r="E21" s="35">
        <v>3828438938</v>
      </c>
      <c r="F21" s="22"/>
      <c r="G21" s="35"/>
      <c r="H21" s="1"/>
      <c r="I21" s="1"/>
      <c r="J21" s="1"/>
      <c r="K21" s="1"/>
      <c r="L21" s="1"/>
    </row>
    <row r="22" spans="8:12" ht="12.75">
      <c r="H22" s="1"/>
      <c r="I22" s="1"/>
      <c r="J22" s="1"/>
      <c r="K22" s="1"/>
      <c r="L22" s="1"/>
    </row>
    <row r="23" spans="1:7" s="2" customFormat="1" ht="12.75">
      <c r="A23" s="102" t="s">
        <v>87</v>
      </c>
      <c r="B23" s="103"/>
      <c r="C23" s="103"/>
      <c r="D23" s="103"/>
      <c r="E23" s="103"/>
      <c r="F23" s="103"/>
      <c r="G23" s="103"/>
    </row>
    <row r="24" spans="1:7" s="3" customFormat="1" ht="12.75">
      <c r="A24"/>
      <c r="B24"/>
      <c r="C24"/>
      <c r="D24"/>
      <c r="E24"/>
      <c r="F24"/>
      <c r="G24"/>
    </row>
    <row r="26" spans="1:6" ht="12.75">
      <c r="A26" s="3"/>
      <c r="B26" s="3"/>
      <c r="C26" s="3"/>
      <c r="D26" s="3"/>
      <c r="E26" s="3"/>
      <c r="F26" s="3"/>
    </row>
  </sheetData>
  <sheetProtection/>
  <mergeCells count="1">
    <mergeCell ref="A23:G23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Hallford, Nicole</cp:lastModifiedBy>
  <cp:lastPrinted>2022-11-02T15:52:14Z</cp:lastPrinted>
  <dcterms:created xsi:type="dcterms:W3CDTF">2004-08-17T20:48:07Z</dcterms:created>
  <dcterms:modified xsi:type="dcterms:W3CDTF">2023-12-28T20:29:56Z</dcterms:modified>
  <cp:category/>
  <cp:version/>
  <cp:contentType/>
  <cp:contentStatus/>
</cp:coreProperties>
</file>